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Water Resources/annual meetings/2026/Budget/Docs as of 3-25-26/"/>
    </mc:Choice>
  </mc:AlternateContent>
  <xr:revisionPtr revIDLastSave="221" documentId="13_ncr:1_{5E225CE5-58CA-4088-A1B0-BD5384D5B271}" xr6:coauthVersionLast="47" xr6:coauthVersionMax="47" xr10:uidLastSave="{03A40DB2-DA91-445D-BA85-352D164F0F5D}"/>
  <bookViews>
    <workbookView xWindow="-120" yWindow="-120" windowWidth="24240" windowHeight="13020" tabRatio="602" xr2:uid="{00000000-000D-0000-FFFF-FFFF00000000}"/>
  </bookViews>
  <sheets>
    <sheet name="Water FY27" sheetId="4" r:id="rId1"/>
    <sheet name="Wastewater FY27" sheetId="6" r:id="rId2"/>
    <sheet name="FY27 W Restricted &amp; Unassigned" sheetId="14" r:id="rId3"/>
    <sheet name="FY27 WW Restricted &amp; Unassigned" sheetId="13" r:id="rId4"/>
    <sheet name="FY27 Fire Protection" sheetId="10" r:id="rId5"/>
  </sheets>
  <definedNames>
    <definedName name="_xlnm.Print_Area" localSheetId="1">'Wastewater FY27'!$A$1:$K$105</definedName>
    <definedName name="_xlnm.Print_Area" localSheetId="0">'Water FY27'!$A$1:$K$104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3" l="1"/>
  <c r="E22" i="13"/>
  <c r="C22" i="13"/>
  <c r="C17" i="14"/>
  <c r="C15" i="14"/>
  <c r="H22" i="13" l="1"/>
  <c r="H6" i="13"/>
  <c r="J58" i="6"/>
  <c r="J49" i="6"/>
  <c r="J42" i="6"/>
  <c r="J31" i="6"/>
  <c r="J24" i="6"/>
  <c r="J10" i="6"/>
  <c r="J101" i="4"/>
  <c r="J99" i="4"/>
  <c r="J96" i="4"/>
  <c r="J90" i="4"/>
  <c r="J77" i="4"/>
  <c r="J75" i="4"/>
  <c r="J68" i="4"/>
  <c r="J63" i="4"/>
  <c r="J56" i="4"/>
  <c r="J49" i="4"/>
  <c r="J43" i="4"/>
  <c r="J32" i="4"/>
  <c r="J25" i="4"/>
  <c r="H104" i="4"/>
  <c r="E2" i="10" l="1"/>
  <c r="K85" i="4" l="1"/>
  <c r="E90" i="4"/>
  <c r="F90" i="4"/>
  <c r="G90" i="4"/>
  <c r="H90" i="4"/>
  <c r="I90" i="4"/>
  <c r="J17" i="6" l="1"/>
  <c r="J18" i="4"/>
  <c r="K6" i="6" l="1"/>
  <c r="K7" i="6"/>
  <c r="K8" i="6"/>
  <c r="K14" i="6"/>
  <c r="K16" i="6"/>
  <c r="K17" i="6"/>
  <c r="K18" i="6"/>
  <c r="K19" i="6"/>
  <c r="K20" i="6"/>
  <c r="K22" i="6"/>
  <c r="K23" i="6"/>
  <c r="K26" i="6"/>
  <c r="K27" i="6"/>
  <c r="K28" i="6"/>
  <c r="K29" i="6"/>
  <c r="K30" i="6"/>
  <c r="K33" i="6"/>
  <c r="K34" i="6"/>
  <c r="K35" i="6"/>
  <c r="K36" i="6"/>
  <c r="K37" i="6"/>
  <c r="K38" i="6"/>
  <c r="K39" i="6"/>
  <c r="K40" i="6"/>
  <c r="K41" i="6"/>
  <c r="K44" i="6"/>
  <c r="K45" i="6"/>
  <c r="K46" i="6"/>
  <c r="K47" i="6"/>
  <c r="K51" i="6"/>
  <c r="K52" i="6"/>
  <c r="K53" i="6"/>
  <c r="K54" i="6"/>
  <c r="K55" i="6"/>
  <c r="K56" i="6"/>
  <c r="K57" i="6"/>
  <c r="K60" i="6"/>
  <c r="K61" i="6"/>
  <c r="K62" i="6"/>
  <c r="K63" i="6"/>
  <c r="K64" i="6"/>
  <c r="K65" i="6"/>
  <c r="K66" i="6"/>
  <c r="K67" i="6"/>
  <c r="K71" i="6"/>
  <c r="K74" i="6"/>
  <c r="K75" i="6"/>
  <c r="K76" i="6"/>
  <c r="K77" i="6"/>
  <c r="K78" i="6"/>
  <c r="K79" i="6"/>
  <c r="K80" i="6"/>
  <c r="K85" i="6"/>
  <c r="K86" i="6"/>
  <c r="K87" i="6"/>
  <c r="K89" i="6"/>
  <c r="K91" i="6"/>
  <c r="K92" i="6"/>
  <c r="K96" i="6"/>
  <c r="K97" i="6"/>
  <c r="K5" i="6"/>
  <c r="E99" i="6"/>
  <c r="F99" i="6"/>
  <c r="G99" i="6"/>
  <c r="H99" i="6"/>
  <c r="I99" i="6"/>
  <c r="J99" i="6"/>
  <c r="E93" i="6"/>
  <c r="F93" i="6"/>
  <c r="G93" i="6"/>
  <c r="H93" i="6"/>
  <c r="I93" i="6"/>
  <c r="J93" i="6"/>
  <c r="E81" i="6"/>
  <c r="F81" i="6"/>
  <c r="G81" i="6"/>
  <c r="H81" i="6"/>
  <c r="I81" i="6"/>
  <c r="J81" i="6"/>
  <c r="E72" i="6"/>
  <c r="F72" i="6"/>
  <c r="G72" i="6"/>
  <c r="H72" i="6"/>
  <c r="I72" i="6"/>
  <c r="J72" i="6"/>
  <c r="K72" i="6" s="1"/>
  <c r="E68" i="6"/>
  <c r="F68" i="6"/>
  <c r="G68" i="6"/>
  <c r="H68" i="6"/>
  <c r="I68" i="6"/>
  <c r="J68" i="6"/>
  <c r="E58" i="6"/>
  <c r="F58" i="6"/>
  <c r="G58" i="6"/>
  <c r="H58" i="6"/>
  <c r="I58" i="6"/>
  <c r="E49" i="6"/>
  <c r="F49" i="6"/>
  <c r="G49" i="6"/>
  <c r="H49" i="6"/>
  <c r="I49" i="6"/>
  <c r="E42" i="6"/>
  <c r="F42" i="6"/>
  <c r="G42" i="6"/>
  <c r="H42" i="6"/>
  <c r="I42" i="6"/>
  <c r="E31" i="6"/>
  <c r="F31" i="6"/>
  <c r="G31" i="6"/>
  <c r="H31" i="6"/>
  <c r="I31" i="6"/>
  <c r="E24" i="6"/>
  <c r="F24" i="6"/>
  <c r="G24" i="6"/>
  <c r="H24" i="6"/>
  <c r="I24" i="6"/>
  <c r="K24" i="6"/>
  <c r="E10" i="6"/>
  <c r="E101" i="6" s="1"/>
  <c r="F10" i="6"/>
  <c r="F101" i="6" s="1"/>
  <c r="G10" i="6"/>
  <c r="G101" i="6" s="1"/>
  <c r="H10" i="6"/>
  <c r="H101" i="6" s="1"/>
  <c r="I10" i="6"/>
  <c r="I101" i="6" s="1"/>
  <c r="K6" i="4"/>
  <c r="K7" i="4"/>
  <c r="K9" i="4"/>
  <c r="K15" i="4"/>
  <c r="K17" i="4"/>
  <c r="K19" i="4"/>
  <c r="K20" i="4"/>
  <c r="K21" i="4"/>
  <c r="K23" i="4"/>
  <c r="K24" i="4"/>
  <c r="K27" i="4"/>
  <c r="K28" i="4"/>
  <c r="K29" i="4"/>
  <c r="K30" i="4"/>
  <c r="K31" i="4"/>
  <c r="K34" i="4"/>
  <c r="K35" i="4"/>
  <c r="K36" i="4"/>
  <c r="K37" i="4"/>
  <c r="K38" i="4"/>
  <c r="K39" i="4"/>
  <c r="K40" i="4"/>
  <c r="K41" i="4"/>
  <c r="K42" i="4"/>
  <c r="K45" i="4"/>
  <c r="K46" i="4"/>
  <c r="K47" i="4"/>
  <c r="K48" i="4"/>
  <c r="K51" i="4"/>
  <c r="K52" i="4"/>
  <c r="K53" i="4"/>
  <c r="K54" i="4"/>
  <c r="K55" i="4"/>
  <c r="K58" i="4"/>
  <c r="K59" i="4"/>
  <c r="K60" i="4"/>
  <c r="K61" i="4"/>
  <c r="K62" i="4"/>
  <c r="K66" i="4"/>
  <c r="K67" i="4"/>
  <c r="K70" i="4"/>
  <c r="K71" i="4"/>
  <c r="K72" i="4"/>
  <c r="K73" i="4"/>
  <c r="K74" i="4"/>
  <c r="K82" i="4"/>
  <c r="K83" i="4"/>
  <c r="K84" i="4"/>
  <c r="K86" i="4"/>
  <c r="K87" i="4"/>
  <c r="K93" i="4"/>
  <c r="K94" i="4"/>
  <c r="K95" i="4"/>
  <c r="K5" i="4"/>
  <c r="E96" i="4"/>
  <c r="F96" i="4"/>
  <c r="G96" i="4"/>
  <c r="H96" i="4"/>
  <c r="I96" i="4"/>
  <c r="K96" i="4"/>
  <c r="E75" i="4"/>
  <c r="F75" i="4"/>
  <c r="G75" i="4"/>
  <c r="H75" i="4"/>
  <c r="I75" i="4"/>
  <c r="E68" i="4"/>
  <c r="F68" i="4"/>
  <c r="G68" i="4"/>
  <c r="H68" i="4"/>
  <c r="I68" i="4"/>
  <c r="E63" i="4"/>
  <c r="F63" i="4"/>
  <c r="G63" i="4"/>
  <c r="H63" i="4"/>
  <c r="I63" i="4"/>
  <c r="E56" i="4"/>
  <c r="F56" i="4"/>
  <c r="G56" i="4"/>
  <c r="H56" i="4"/>
  <c r="I56" i="4"/>
  <c r="E49" i="4"/>
  <c r="F49" i="4"/>
  <c r="G49" i="4"/>
  <c r="H49" i="4"/>
  <c r="I49" i="4"/>
  <c r="E43" i="4"/>
  <c r="F43" i="4"/>
  <c r="G43" i="4"/>
  <c r="H43" i="4"/>
  <c r="I43" i="4"/>
  <c r="K43" i="4"/>
  <c r="E32" i="4"/>
  <c r="F32" i="4"/>
  <c r="G32" i="4"/>
  <c r="H32" i="4"/>
  <c r="I32" i="4"/>
  <c r="E25" i="4"/>
  <c r="F25" i="4"/>
  <c r="G25" i="4"/>
  <c r="H25" i="4"/>
  <c r="I25" i="4"/>
  <c r="E11" i="4"/>
  <c r="E99" i="4" s="1"/>
  <c r="F11" i="4"/>
  <c r="F99" i="4" s="1"/>
  <c r="G11" i="4"/>
  <c r="G99" i="4" s="1"/>
  <c r="H11" i="4"/>
  <c r="H99" i="4" s="1"/>
  <c r="K49" i="6" l="1"/>
  <c r="K90" i="4"/>
  <c r="H77" i="4"/>
  <c r="H101" i="4" s="1"/>
  <c r="K32" i="4"/>
  <c r="K49" i="4"/>
  <c r="K56" i="4"/>
  <c r="K63" i="4"/>
  <c r="E83" i="6"/>
  <c r="E103" i="6" s="1"/>
  <c r="E105" i="6" s="1"/>
  <c r="K31" i="6"/>
  <c r="K58" i="6"/>
  <c r="H83" i="6"/>
  <c r="H103" i="6" s="1"/>
  <c r="H105" i="6" s="1"/>
  <c r="K81" i="6"/>
  <c r="K10" i="6"/>
  <c r="K42" i="6"/>
  <c r="K68" i="6"/>
  <c r="K93" i="6"/>
  <c r="G83" i="6"/>
  <c r="G103" i="6" s="1"/>
  <c r="G105" i="6" s="1"/>
  <c r="I83" i="6"/>
  <c r="I103" i="6" s="1"/>
  <c r="I105" i="6" s="1"/>
  <c r="F83" i="6"/>
  <c r="F103" i="6" s="1"/>
  <c r="F105" i="6" s="1"/>
  <c r="K99" i="6"/>
  <c r="J101" i="6"/>
  <c r="K101" i="6" s="1"/>
  <c r="J83" i="6"/>
  <c r="G77" i="4"/>
  <c r="G101" i="4" s="1"/>
  <c r="G104" i="4" s="1"/>
  <c r="F77" i="4"/>
  <c r="F101" i="4" s="1"/>
  <c r="F104" i="4" s="1"/>
  <c r="E77" i="4"/>
  <c r="E101" i="4" s="1"/>
  <c r="E104" i="4" s="1"/>
  <c r="K68" i="4"/>
  <c r="K18" i="4"/>
  <c r="I77" i="4"/>
  <c r="I101" i="4" s="1"/>
  <c r="K75" i="4"/>
  <c r="G15" i="14"/>
  <c r="F15" i="14"/>
  <c r="E15" i="14"/>
  <c r="H6" i="14"/>
  <c r="G22" i="13"/>
  <c r="H15" i="14" l="1"/>
  <c r="K83" i="6"/>
  <c r="J103" i="6"/>
  <c r="C23" i="13" s="1"/>
  <c r="K103" i="6" l="1"/>
  <c r="J105" i="6"/>
  <c r="C24" i="13" l="1"/>
  <c r="C25" i="13" s="1"/>
  <c r="G3" i="10" l="1"/>
  <c r="G2" i="10"/>
  <c r="I11" i="4" l="1"/>
  <c r="I99" i="4" l="1"/>
  <c r="I104" i="4" l="1"/>
  <c r="C16" i="14"/>
  <c r="C18" i="14" s="1"/>
  <c r="K25" i="4"/>
  <c r="K101" i="4" l="1"/>
  <c r="E4" i="10"/>
  <c r="G4" i="10" s="1"/>
  <c r="G5" i="10" s="1"/>
  <c r="J8" i="4" s="1"/>
  <c r="J11" i="4" s="1"/>
  <c r="K77" i="4"/>
  <c r="K8" i="4" l="1"/>
  <c r="K11" i="4" l="1"/>
  <c r="J104" i="4" l="1"/>
  <c r="K9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D5" authorId="0" shapeId="0" xr:uid="{B557096F-A908-42D7-8033-4730D876211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"Receipts to Revenue"</t>
        </r>
      </text>
    </comment>
    <comment ref="D18" authorId="0" shapeId="0" xr:uid="{0684C1F3-B1B4-4A86-9EA5-128B78F35D6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tax 07-01-24
.44% times wage lines</t>
        </r>
      </text>
    </comment>
    <comment ref="D31" authorId="0" shapeId="0" xr:uid="{A9F38DDB-A2DE-481C-9C70-2BD066E4AA2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from Equipment to Gear</t>
        </r>
      </text>
    </comment>
    <comment ref="D42" authorId="0" shapeId="0" xr:uid="{CB2EB152-648B-4754-BC79-A617F387AB5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Removed W &amp; S</t>
        </r>
      </text>
    </comment>
    <comment ref="D46" authorId="0" shapeId="0" xr:uid="{0F8870F3-2F07-444A-AEF8-259FCB60FB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line item</t>
        </r>
      </text>
    </comment>
    <comment ref="I87" authorId="0" shapeId="0" xr:uid="{E0D6FD54-0F0C-4B88-A677-8231CD3152D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Updated amortization upon close of project.  Originally 2,500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D5" authorId="0" shapeId="0" xr:uid="{F8E0F45C-2C07-4814-9824-BEA89636836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from "Receipts" to "Revenue"</t>
        </r>
      </text>
    </comment>
    <comment ref="D6" authorId="0" shapeId="0" xr:uid="{26F14AFE-ABC2-4FEF-AAFE-FB2FDBDBFB1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"Receipts" to "Revenue"</t>
        </r>
      </text>
    </comment>
    <comment ref="D17" authorId="0" shapeId="0" xr:uid="{8A5EB833-8490-4ABF-9E23-A30FC3FFBBD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tax 07-01-24
.44 x wage lines</t>
        </r>
      </text>
    </comment>
    <comment ref="D41" authorId="0" shapeId="0" xr:uid="{C932F950-638A-4A96-9310-C7D9201EBB3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Removed "W&amp;S"</t>
        </r>
      </text>
    </comment>
    <comment ref="D45" authorId="0" shapeId="0" xr:uid="{7894D481-519D-4C3B-8065-79B8CC390CF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line item</t>
        </r>
      </text>
    </comment>
    <comment ref="J87" authorId="0" shapeId="0" xr:uid="{56F2171F-0317-46C5-8B36-5448DEB5271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Final Year</t>
        </r>
      </text>
    </comment>
  </commentList>
</comments>
</file>

<file path=xl/sharedStrings.xml><?xml version="1.0" encoding="utf-8"?>
<sst xmlns="http://schemas.openxmlformats.org/spreadsheetml/2006/main" count="390" uniqueCount="322">
  <si>
    <t>Account #</t>
  </si>
  <si>
    <t>Description</t>
  </si>
  <si>
    <t>+INCREASE (DECREASE)</t>
  </si>
  <si>
    <t>21-6-00-3-00.01</t>
  </si>
  <si>
    <t>21-6-00-4-10.03</t>
  </si>
  <si>
    <t>21-6-03-5-40.05</t>
  </si>
  <si>
    <t>21-6-01-4-11.10</t>
  </si>
  <si>
    <t>21-7-80-0-10.00</t>
  </si>
  <si>
    <t>Salaries</t>
  </si>
  <si>
    <t>21-7-80-0-10.30</t>
  </si>
  <si>
    <t>Insurance Opt Out</t>
  </si>
  <si>
    <t>21-7-80-0-10.99</t>
  </si>
  <si>
    <t>Overtime</t>
  </si>
  <si>
    <t>21-7-80-0-11.00</t>
  </si>
  <si>
    <t>Social Security/Medicare</t>
  </si>
  <si>
    <t>21-7-80-0-12.00</t>
  </si>
  <si>
    <t>Municipal Retirement</t>
  </si>
  <si>
    <t>21-7-80-0-15.00</t>
  </si>
  <si>
    <t>Health Insurance</t>
  </si>
  <si>
    <t>21-7-80-0-15.03</t>
  </si>
  <si>
    <t>21-7-80-1-16.00</t>
  </si>
  <si>
    <t>21-7-80-1-20.00</t>
  </si>
  <si>
    <t>21-7-80-1-22.00</t>
  </si>
  <si>
    <t>Office Equipment</t>
  </si>
  <si>
    <t>21-7-80-1-22.01</t>
  </si>
  <si>
    <t>Computer</t>
  </si>
  <si>
    <t>21-7-80-1-24.00</t>
  </si>
  <si>
    <t>Advertising</t>
  </si>
  <si>
    <t>21-7-80-1-26.01</t>
  </si>
  <si>
    <t>21-7-80-1-27.00</t>
  </si>
  <si>
    <t>21-7-80-1-27.01</t>
  </si>
  <si>
    <t>21-7-80-1-29.00</t>
  </si>
  <si>
    <t>Travel</t>
  </si>
  <si>
    <t>21-7-80-1-30.00</t>
  </si>
  <si>
    <t>Telephone</t>
  </si>
  <si>
    <t>21-7-80-1-42.00</t>
  </si>
  <si>
    <t>Association Dues</t>
  </si>
  <si>
    <t>21-7-80-1-43.00</t>
  </si>
  <si>
    <t>Legal</t>
  </si>
  <si>
    <t>21-7-80-1-48.00</t>
  </si>
  <si>
    <t>21-7-82-2-32.01</t>
  </si>
  <si>
    <t>21-7-82-2-62.03</t>
  </si>
  <si>
    <t>Pump Station Maintenance</t>
  </si>
  <si>
    <t>21-7-82-3-16.00</t>
  </si>
  <si>
    <t>Personal Protective Gear</t>
  </si>
  <si>
    <t>21-7-82-3-31.00</t>
  </si>
  <si>
    <t>Heat</t>
  </si>
  <si>
    <t>21-7-82-3-32.00</t>
  </si>
  <si>
    <t>21-7-82-3-32.02</t>
  </si>
  <si>
    <t>21-7-82-3-34.00</t>
  </si>
  <si>
    <t>Rubbish Removal</t>
  </si>
  <si>
    <t>21-7-82-3-41.00</t>
  </si>
  <si>
    <t>21-7-82-3-45.00</t>
  </si>
  <si>
    <t>21-7-82-3-45.01</t>
  </si>
  <si>
    <t>21-7-82-3-45.02</t>
  </si>
  <si>
    <t>Equipment Rental</t>
  </si>
  <si>
    <t>21-7-82-3-45.03</t>
  </si>
  <si>
    <t>21-7-82-3-46.00</t>
  </si>
  <si>
    <t>Engineering</t>
  </si>
  <si>
    <t>21-7-82-3-50.00</t>
  </si>
  <si>
    <t>Gas, Oil &amp; Diesel Fuel</t>
  </si>
  <si>
    <t>21-7-82-3-52.00</t>
  </si>
  <si>
    <t>Fleet Maintenance</t>
  </si>
  <si>
    <t>21-7-82-3-62.00</t>
  </si>
  <si>
    <t>21-7-82-3-62.01</t>
  </si>
  <si>
    <t>Biosolids Facility Repair</t>
  </si>
  <si>
    <t>21-7-82-3-62.02</t>
  </si>
  <si>
    <t>Collection System Repair</t>
  </si>
  <si>
    <t>21-7-82-3-65.00</t>
  </si>
  <si>
    <t>Wastewater Chemicals</t>
  </si>
  <si>
    <t>21-7-82-3-65.01</t>
  </si>
  <si>
    <t>Biosolids Chemicals</t>
  </si>
  <si>
    <t>21-7-82-3-66.00</t>
  </si>
  <si>
    <t>21-7-90-5-93.04</t>
  </si>
  <si>
    <t>21-7-90-5-93.11</t>
  </si>
  <si>
    <t>21-7-90-5-93.00</t>
  </si>
  <si>
    <t>21-7-90-2-90.06</t>
  </si>
  <si>
    <t>21-7-90-2-90.02</t>
  </si>
  <si>
    <t>21-7-90-2-90.14</t>
  </si>
  <si>
    <t>21-7-90-2-90.16</t>
  </si>
  <si>
    <t>Jericho Rd Loan Interest</t>
  </si>
  <si>
    <t>BALANCE</t>
  </si>
  <si>
    <t>WATER REVENUE</t>
  </si>
  <si>
    <t>20-6-00-3-00.00</t>
  </si>
  <si>
    <t>20-6-00-3-01.00</t>
  </si>
  <si>
    <t>Sale of Water from Hydrant</t>
  </si>
  <si>
    <t>20-6-03-5-40.05</t>
  </si>
  <si>
    <t>20-6-00-4-10.02</t>
  </si>
  <si>
    <t xml:space="preserve">Hook On Fees – Water </t>
  </si>
  <si>
    <t xml:space="preserve">Fire Service Fees </t>
  </si>
  <si>
    <t>20-7-80-0-10.00</t>
  </si>
  <si>
    <t>20-7-80-0-10.30</t>
  </si>
  <si>
    <t>20-7-80-0-10.99</t>
  </si>
  <si>
    <t>20-7-80-0-11.00</t>
  </si>
  <si>
    <t>20-7-80-0-12.00</t>
  </si>
  <si>
    <t>20-7-80-0-15.00</t>
  </si>
  <si>
    <t>20-7-80-0-15.03</t>
  </si>
  <si>
    <t>20-7-80-1-16.00</t>
  </si>
  <si>
    <t>20-7-80-1-20.00</t>
  </si>
  <si>
    <t>20-7-80-1-22.00</t>
  </si>
  <si>
    <t>20-7-80-1-22.01</t>
  </si>
  <si>
    <t>20-7-80-1-24.00</t>
  </si>
  <si>
    <t>20-7-80-1-26.01</t>
  </si>
  <si>
    <t>20-7-80-1-27.00</t>
  </si>
  <si>
    <t>20-7-80-1-27.01</t>
  </si>
  <si>
    <t>20-7-80-1-29.00</t>
  </si>
  <si>
    <t>20-7-80-1-30.00</t>
  </si>
  <si>
    <t>20-7-80-1-42.00</t>
  </si>
  <si>
    <t>20-7-80-1-43.00</t>
  </si>
  <si>
    <t>20-7-80-1-48.00</t>
  </si>
  <si>
    <t>20-7-83-4-16.00</t>
  </si>
  <si>
    <t>20-7-83-4-31.00</t>
  </si>
  <si>
    <t>20-7-83-4-32.00</t>
  </si>
  <si>
    <t>20-7-83-4-34.00</t>
  </si>
  <si>
    <t>20-7-83-4-41.00</t>
  </si>
  <si>
    <t>20-7-83-4-45.00</t>
  </si>
  <si>
    <t>20-7-83-4-45.02</t>
  </si>
  <si>
    <t>20-7-83-4-46.00</t>
  </si>
  <si>
    <t>20-7-83-4-50.00</t>
  </si>
  <si>
    <t>20-7-83-4-52.00</t>
  </si>
  <si>
    <t>20-7-83-4-62.02</t>
  </si>
  <si>
    <t>20-7-83-4-62.03</t>
  </si>
  <si>
    <t>Pumps/Tanks</t>
  </si>
  <si>
    <t>20-7-83-4-62.04</t>
  </si>
  <si>
    <t>Asphalt Repair</t>
  </si>
  <si>
    <t>20-7-83-4-62.05</t>
  </si>
  <si>
    <t>20-7-83-4-62.06</t>
  </si>
  <si>
    <t>20-7-83-4-62.07</t>
  </si>
  <si>
    <t>20-7-83-4-65.00</t>
  </si>
  <si>
    <t>Water Treatment Chemicals</t>
  </si>
  <si>
    <t>20-7-90-5-90.03</t>
  </si>
  <si>
    <t>20-7-90-5-93.01</t>
  </si>
  <si>
    <t>20-7-90-2-90.09</t>
  </si>
  <si>
    <t>20-7-90-5-90.01</t>
  </si>
  <si>
    <t>20-7-90-2-90.16</t>
  </si>
  <si>
    <t>20-7-90-2-90.08</t>
  </si>
  <si>
    <t>20-7-90-5-93.02</t>
  </si>
  <si>
    <t>TOTAL WATER REVENUE</t>
  </si>
  <si>
    <t>TOTAL WATER EXPENSES</t>
  </si>
  <si>
    <t>21-7-80-0-15.01</t>
  </si>
  <si>
    <t>Health Savings Account</t>
  </si>
  <si>
    <t>20-7-80-0-15.01</t>
  </si>
  <si>
    <t xml:space="preserve">Wastewater Capital Reserve </t>
  </si>
  <si>
    <t xml:space="preserve">Collection System Capital Fund </t>
  </si>
  <si>
    <t xml:space="preserve">Short-term (10 yr) capital fund </t>
  </si>
  <si>
    <t xml:space="preserve">Water Capital Reserve </t>
  </si>
  <si>
    <t>Audit Expenses</t>
  </si>
  <si>
    <t>20-7-80-1-26.03</t>
  </si>
  <si>
    <t>21-7-80-1-26.03</t>
  </si>
  <si>
    <t>20-7-90-2-90.17</t>
  </si>
  <si>
    <t>20-7-90-2-90.07</t>
  </si>
  <si>
    <t>21-7-90-2-90.01</t>
  </si>
  <si>
    <t>20-6-10-4-10.04</t>
  </si>
  <si>
    <t>20-7-90-5-90.13</t>
  </si>
  <si>
    <t>Computer Support</t>
  </si>
  <si>
    <t>21-7-80-1-22.02</t>
  </si>
  <si>
    <t>20-7-80-1-22.02</t>
  </si>
  <si>
    <t>20-0-00-0-00.00</t>
  </si>
  <si>
    <t>21-0-00-0-00.00</t>
  </si>
  <si>
    <t>Budgeted FY24</t>
  </si>
  <si>
    <t>System Permits/Fees/Licenses</t>
  </si>
  <si>
    <t>System Permits/Certs/Licenses</t>
  </si>
  <si>
    <t xml:space="preserve">Net Interest on Checking Account </t>
  </si>
  <si>
    <t>Short Term Capital</t>
  </si>
  <si>
    <t>Water Capital</t>
  </si>
  <si>
    <t>Distribution</t>
  </si>
  <si>
    <t>Wastewater Capital</t>
  </si>
  <si>
    <t>Collection System</t>
  </si>
  <si>
    <t>Water Budget - Fire Protection Calculation</t>
  </si>
  <si>
    <t>Tank loan</t>
  </si>
  <si>
    <t>Gap loan</t>
  </si>
  <si>
    <t>Total Water Budget</t>
  </si>
  <si>
    <t>Budgeted FY25</t>
  </si>
  <si>
    <t>Electricity - Water House</t>
  </si>
  <si>
    <t>Water Line Repairs</t>
  </si>
  <si>
    <t>21-7-82-3-45.04</t>
  </si>
  <si>
    <t>Contracted Operators</t>
  </si>
  <si>
    <t>Building Repairs</t>
  </si>
  <si>
    <t>Rubbish  Removal</t>
  </si>
  <si>
    <t>Water Testing</t>
  </si>
  <si>
    <t>Supplies Consumables</t>
  </si>
  <si>
    <t>Wastewater Testing</t>
  </si>
  <si>
    <t>Biosolids Testing</t>
  </si>
  <si>
    <t>Grounds Maintenance</t>
  </si>
  <si>
    <t>Supplies - Consumables</t>
  </si>
  <si>
    <t>20-7-83-4-62.08</t>
  </si>
  <si>
    <t>20-7-83-4-62.09</t>
  </si>
  <si>
    <t>21-7-83-4-62.08</t>
  </si>
  <si>
    <t>21-7-83-4-62.09</t>
  </si>
  <si>
    <t>21-7-83-4-62.05</t>
  </si>
  <si>
    <t>Equipment Purchase - Small</t>
  </si>
  <si>
    <t>Training, Education, License, Certifications</t>
  </si>
  <si>
    <t>Training - Safety</t>
  </si>
  <si>
    <t>Equipment and Tool Purchase - Small</t>
  </si>
  <si>
    <t>Water Meter Annual Fee</t>
  </si>
  <si>
    <t>20-7-83-4-62.10</t>
  </si>
  <si>
    <t>21-7-83-4-62.10</t>
  </si>
  <si>
    <t>20-7-90-5-90.19</t>
  </si>
  <si>
    <t>Budgeted FY26</t>
  </si>
  <si>
    <t>Actual     FY24</t>
  </si>
  <si>
    <t>Actual       FY24</t>
  </si>
  <si>
    <t>PAYROLL</t>
  </si>
  <si>
    <t>Administrative Support from Town</t>
  </si>
  <si>
    <t>SUPPLIES</t>
  </si>
  <si>
    <t>UTILITIES</t>
  </si>
  <si>
    <t>EQUIPMENT</t>
  </si>
  <si>
    <t>REPAIRS AND MAINTENANCE</t>
  </si>
  <si>
    <t>CONTRACTED / EXTERNAL  SERVICES</t>
  </si>
  <si>
    <t>20-7-91-5-90.71</t>
  </si>
  <si>
    <t>WATER OPERATING EXPENSES</t>
  </si>
  <si>
    <t>TOTAL OPERATING EXPENSES</t>
  </si>
  <si>
    <t>WATER DEBT</t>
  </si>
  <si>
    <t>ADMINISTRATIVE</t>
  </si>
  <si>
    <t xml:space="preserve">Electricity - Pump Station </t>
  </si>
  <si>
    <t>Electricity - Plant</t>
  </si>
  <si>
    <t>Building Maintenance</t>
  </si>
  <si>
    <t>TOTAL REVENUE</t>
  </si>
  <si>
    <t>Long Term Disability</t>
  </si>
  <si>
    <t>21-7-90-2-90.00</t>
  </si>
  <si>
    <t>Short-term (10 yr) Capital Reserve</t>
  </si>
  <si>
    <t>Distribution System Capital Reserve</t>
  </si>
  <si>
    <t>Meter Replacement Parts</t>
  </si>
  <si>
    <t>21-7-83-4-62.07</t>
  </si>
  <si>
    <t>Total Payroll</t>
  </si>
  <si>
    <t>Total Staff Related</t>
  </si>
  <si>
    <t>Total Administrative</t>
  </si>
  <si>
    <t>Total Supplies</t>
  </si>
  <si>
    <t>Total Equipment</t>
  </si>
  <si>
    <t>Total Contracted Services</t>
  </si>
  <si>
    <t>Total Repairs &amp; Maintenance</t>
  </si>
  <si>
    <t>Total Reserves</t>
  </si>
  <si>
    <t>Total Debt</t>
  </si>
  <si>
    <t>Total Utilities</t>
  </si>
  <si>
    <t>STAFF RELATED</t>
  </si>
  <si>
    <t>REPAIRS &amp; MAINTENANCE</t>
  </si>
  <si>
    <t>Water Restricted and Unrestricted Funds</t>
  </si>
  <si>
    <t>Wastewater Reserves/Restricted</t>
  </si>
  <si>
    <t>Unrestricted</t>
  </si>
  <si>
    <t>Total Restricted</t>
  </si>
  <si>
    <t>Amount of Unrestricted Funds in excess of 15% of budget</t>
  </si>
  <si>
    <t>Water Reserves/Restricted</t>
  </si>
  <si>
    <t>Budget Contribution</t>
  </si>
  <si>
    <t>Water Service Line Inventory Reimbursement</t>
  </si>
  <si>
    <t>WASTEWATER REVENUE</t>
  </si>
  <si>
    <t xml:space="preserve">Hook On Fees – Wastewater </t>
  </si>
  <si>
    <t>Wastewater Revenue Subtotal</t>
  </si>
  <si>
    <t>WASTEWATER OPERATING EXPENSES</t>
  </si>
  <si>
    <t>WASTEWATER DEBT</t>
  </si>
  <si>
    <t>TOTAL WASTEWATER REVENUE</t>
  </si>
  <si>
    <t>TOTAL WASTEWATER EXPENSES</t>
  </si>
  <si>
    <t>Wastewater Restricted and Unrestricted Funds</t>
  </si>
  <si>
    <t>Uniforms - maybe increase</t>
  </si>
  <si>
    <t>Fund Balance Usage - Unrestricted use</t>
  </si>
  <si>
    <t>Fund Balance Usage unrestricted</t>
  </si>
  <si>
    <t>WATER RESERVES - Restricted Funds</t>
  </si>
  <si>
    <t xml:space="preserve">Water Reservoir gap interest </t>
  </si>
  <si>
    <t xml:space="preserve">Jericho Road Loan Interest        </t>
  </si>
  <si>
    <t>RF3-508-1 Water Inventory Expense (100% forgiven)</t>
  </si>
  <si>
    <t>WASTEWATER RESERVES - Restricted Funds</t>
  </si>
  <si>
    <t>Water Reservoir gap principal     (5yrs @ 1.91% matures FY25)</t>
  </si>
  <si>
    <t>RF3-302 Water Reservoir principal     (30 yrs @ 0% matures FY48)</t>
  </si>
  <si>
    <t>RF3-335 East Main principal     (30yrs @ 0% matures FY47)</t>
  </si>
  <si>
    <t>RF3-444 Bridge Street Middle principal     (40yrs @ 0% matures FY63)</t>
  </si>
  <si>
    <t>RF3-365 Bridge St Upper &amp; Crossing principal      (40yrs @ 0% matures FY60)</t>
  </si>
  <si>
    <t>Phosphorus administrative fee</t>
  </si>
  <si>
    <t>Phosphorus principal     (19yrs @ .02% matures FY26)</t>
  </si>
  <si>
    <t>Jericho Rd Loan principal     (20yrs @ 3.8% matures FY32 )</t>
  </si>
  <si>
    <t>Jericho Road Loan principal     (20yrs @ 3.83% matures FY32)</t>
  </si>
  <si>
    <t xml:space="preserve">Wastewater Treatment Facility Repair </t>
  </si>
  <si>
    <t>Water for Wastewater Treatment Facility</t>
  </si>
  <si>
    <t>Biosolids Disposal</t>
  </si>
  <si>
    <t xml:space="preserve">Supplies - Lab </t>
  </si>
  <si>
    <t>Supplies - Lab</t>
  </si>
  <si>
    <t>Municipal Retirement VMERS</t>
  </si>
  <si>
    <t>General Insurance</t>
  </si>
  <si>
    <t>20-7-80-0-11.01</t>
  </si>
  <si>
    <t>Wastewater User Revenue</t>
  </si>
  <si>
    <t>Water User Revenue</t>
  </si>
  <si>
    <t>Septage Revenue</t>
  </si>
  <si>
    <t>20-7-83-4-63.01</t>
  </si>
  <si>
    <t>21-7-83-4-63.01</t>
  </si>
  <si>
    <t>21-7-80-0-11.01</t>
  </si>
  <si>
    <t>Child Care Tax Contribution</t>
  </si>
  <si>
    <t>Upgrade Electrical Control Panel in Pumphouse</t>
  </si>
  <si>
    <t>Cleaning of Digester</t>
  </si>
  <si>
    <t>Filters for WWTF</t>
  </si>
  <si>
    <t>Budgeted FY27</t>
  </si>
  <si>
    <t>Actual FY25</t>
  </si>
  <si>
    <t>Dental Insurance</t>
  </si>
  <si>
    <t>Budget FY27</t>
  </si>
  <si>
    <t>RF1-101 East Main St planning principal     (10yrs @ 0% matures FY27)</t>
  </si>
  <si>
    <t>RF1-290 Gateway</t>
  </si>
  <si>
    <t>AR1-058 Project  7a Sanitary principal     (19yrs @ .02 matures FY32 )</t>
  </si>
  <si>
    <t>AR1-058 Project  7a Sanitary Admin Fee (19yrs @ .02 matures FY32 )</t>
  </si>
  <si>
    <t>RF3-487 Water Line for Tilden/Cochran/Bridge St</t>
  </si>
  <si>
    <t>20-7-80-0-15.05</t>
  </si>
  <si>
    <t>21-7-80-0-15.05</t>
  </si>
  <si>
    <t>WATER Draft FY27 as of 03-26-26</t>
  </si>
  <si>
    <t>WASATEWATER Draft FY27 as of 03-26-26</t>
  </si>
  <si>
    <t>Audited end of FY25 Balance</t>
  </si>
  <si>
    <t>FY26 Expenses, Contributions, and Reimbursements</t>
  </si>
  <si>
    <t>VOSHA</t>
  </si>
  <si>
    <t>July 2024 Flood Reimbursements</t>
  </si>
  <si>
    <t>July 24 Flood Reimbursements</t>
  </si>
  <si>
    <t>Projected end of FY26 Balances</t>
  </si>
  <si>
    <t>Projected FY27 Water Budget</t>
  </si>
  <si>
    <t>Jericho Road Bond Interest reimbursement</t>
  </si>
  <si>
    <t>Projected FY27 Wastewater Budget</t>
  </si>
  <si>
    <t>15% of Projected FY27 Wastewater Budget</t>
  </si>
  <si>
    <t>15% of Projected FY27 Water Budget</t>
  </si>
  <si>
    <t>FY26 Budget Contribution</t>
  </si>
  <si>
    <t>20 Year Study FY26 Expenses</t>
  </si>
  <si>
    <t>Influent Pump Engineering</t>
  </si>
  <si>
    <t>20 Year Study FY26 Reimbursements</t>
  </si>
  <si>
    <t xml:space="preserve">Uniforms </t>
  </si>
  <si>
    <t>Office Supplies/Postage non billing</t>
  </si>
  <si>
    <t xml:space="preserve">Influent Pump Purchase </t>
  </si>
  <si>
    <t>Influent Pump Installation</t>
  </si>
  <si>
    <t>Biosolids Facility Installation</t>
  </si>
  <si>
    <t>20-7-91-5-90-70</t>
  </si>
  <si>
    <t>21-7-90-2-90.07</t>
  </si>
  <si>
    <t>20 Year Study Reimbursements - From FY25 moved to Wastewater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</si>
</sst>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&quot; &quot;;&quot;(&quot;#,##0&quot;)&quot;;&quot;- &quot;;@&quot; &quot;"/>
    <numFmt numFmtId="166" formatCode="[$$-409]#,##0.00;[Red]&quot;-&quot;[$$-409]#,##0.00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sz val="12"/>
      <color rgb="FF1111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24" fillId="0" borderId="0" applyNumberFormat="0" applyBorder="0" applyProtection="0"/>
    <xf numFmtId="0" fontId="16" fillId="0" borderId="5" applyNumberFormat="0" applyProtection="0"/>
    <xf numFmtId="0" fontId="17" fillId="0" borderId="6" applyNumberFormat="0" applyProtection="0"/>
    <xf numFmtId="0" fontId="18" fillId="0" borderId="7" applyNumberFormat="0" applyProtection="0"/>
    <xf numFmtId="0" fontId="18" fillId="0" borderId="0" applyNumberFormat="0" applyBorder="0" applyProtection="0"/>
    <xf numFmtId="0" fontId="14" fillId="4" borderId="0" applyNumberFormat="0" applyBorder="0" applyProtection="0"/>
    <xf numFmtId="0" fontId="10" fillId="3" borderId="0" applyNumberFormat="0" applyBorder="0" applyProtection="0"/>
    <xf numFmtId="0" fontId="21" fillId="22" borderId="0" applyNumberFormat="0" applyBorder="0" applyProtection="0"/>
    <xf numFmtId="0" fontId="19" fillId="7" borderId="3" applyNumberFormat="0" applyProtection="0"/>
    <xf numFmtId="0" fontId="22" fillId="20" borderId="10" applyNumberFormat="0" applyProtection="0"/>
    <xf numFmtId="0" fontId="11" fillId="20" borderId="3" applyNumberFormat="0" applyProtection="0"/>
    <xf numFmtId="0" fontId="20" fillId="0" borderId="8" applyNumberFormat="0" applyProtection="0"/>
    <xf numFmtId="0" fontId="12" fillId="21" borderId="4" applyNumberFormat="0" applyProtection="0"/>
    <xf numFmtId="0" fontId="26" fillId="0" borderId="0" applyNumberFormat="0" applyBorder="0" applyProtection="0"/>
    <xf numFmtId="0" fontId="7" fillId="23" borderId="9" applyNumberFormat="0" applyFont="0" applyProtection="0"/>
    <xf numFmtId="0" fontId="13" fillId="0" borderId="0" applyNumberFormat="0" applyBorder="0" applyProtection="0"/>
    <xf numFmtId="0" fontId="25" fillId="0" borderId="11" applyNumberFormat="0" applyProtection="0"/>
    <xf numFmtId="0" fontId="9" fillId="16" borderId="0" applyNumberFormat="0" applyBorder="0" applyProtection="0"/>
    <xf numFmtId="0" fontId="8" fillId="2" borderId="0" applyNumberFormat="0" applyBorder="0" applyProtection="0"/>
    <xf numFmtId="0" fontId="8" fillId="8" borderId="0" applyNumberFormat="0" applyBorder="0" applyProtection="0"/>
    <xf numFmtId="0" fontId="9" fillId="12" borderId="0" applyNumberFormat="0" applyBorder="0" applyProtection="0"/>
    <xf numFmtId="0" fontId="9" fillId="17" borderId="0" applyNumberFormat="0" applyBorder="0" applyProtection="0"/>
    <xf numFmtId="0" fontId="8" fillId="3" borderId="0" applyNumberFormat="0" applyBorder="0" applyProtection="0"/>
    <xf numFmtId="0" fontId="8" fillId="9" borderId="0" applyNumberFormat="0" applyBorder="0" applyProtection="0"/>
    <xf numFmtId="0" fontId="9" fillId="9" borderId="0" applyNumberFormat="0" applyBorder="0" applyProtection="0"/>
    <xf numFmtId="0" fontId="9" fillId="18" borderId="0" applyNumberFormat="0" applyBorder="0" applyProtection="0"/>
    <xf numFmtId="0" fontId="8" fillId="4" borderId="0" applyNumberFormat="0" applyBorder="0" applyProtection="0"/>
    <xf numFmtId="0" fontId="8" fillId="10" borderId="0" applyNumberFormat="0" applyBorder="0" applyProtection="0"/>
    <xf numFmtId="0" fontId="9" fillId="10" borderId="0" applyNumberFormat="0" applyBorder="0" applyProtection="0"/>
    <xf numFmtId="0" fontId="9" fillId="13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9" fillId="13" borderId="0" applyNumberFormat="0" applyBorder="0" applyProtection="0"/>
    <xf numFmtId="0" fontId="9" fillId="14" borderId="0" applyNumberFormat="0" applyBorder="0" applyProtection="0"/>
    <xf numFmtId="0" fontId="8" fillId="6" borderId="0" applyNumberFormat="0" applyBorder="0" applyProtection="0"/>
    <xf numFmtId="0" fontId="8" fillId="8" borderId="0" applyNumberFormat="0" applyBorder="0" applyProtection="0"/>
    <xf numFmtId="0" fontId="9" fillId="14" borderId="0" applyNumberFormat="0" applyBorder="0" applyProtection="0"/>
    <xf numFmtId="0" fontId="9" fillId="19" borderId="0" applyNumberFormat="0" applyBorder="0" applyProtection="0"/>
    <xf numFmtId="0" fontId="8" fillId="7" borderId="0" applyNumberFormat="0" applyBorder="0" applyProtection="0"/>
    <xf numFmtId="0" fontId="8" fillId="11" borderId="0" applyNumberFormat="0" applyBorder="0" applyProtection="0"/>
    <xf numFmtId="0" fontId="9" fillId="15" borderId="0" applyNumberFormat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23" fillId="0" borderId="0" applyNumberFormat="0" applyBorder="0" applyProtection="0"/>
    <xf numFmtId="166" fontId="23" fillId="0" borderId="0" applyBorder="0" applyProtection="0"/>
  </cellStyleXfs>
  <cellXfs count="75">
    <xf numFmtId="0" fontId="0" fillId="0" borderId="0" xfId="0"/>
    <xf numFmtId="41" fontId="3" fillId="0" borderId="0" xfId="1" applyNumberFormat="1" applyFont="1" applyFill="1"/>
    <xf numFmtId="41" fontId="4" fillId="0" borderId="0" xfId="1" applyNumberFormat="1" applyFont="1" applyFill="1" applyBorder="1" applyAlignment="1">
      <alignment horizontal="center" wrapText="1"/>
    </xf>
    <xf numFmtId="41" fontId="3" fillId="0" borderId="0" xfId="1" applyNumberFormat="1" applyFont="1" applyFill="1" applyBorder="1"/>
    <xf numFmtId="41" fontId="3" fillId="0" borderId="2" xfId="1" applyNumberFormat="1" applyFont="1" applyFill="1" applyBorder="1"/>
    <xf numFmtId="41" fontId="6" fillId="0" borderId="0" xfId="1" applyNumberFormat="1" applyFont="1" applyFill="1" applyBorder="1"/>
    <xf numFmtId="41" fontId="3" fillId="0" borderId="12" xfId="1" applyNumberFormat="1" applyFont="1" applyFill="1" applyBorder="1"/>
    <xf numFmtId="41" fontId="0" fillId="0" borderId="0" xfId="0" applyNumberFormat="1"/>
    <xf numFmtId="0" fontId="27" fillId="0" borderId="0" xfId="0" applyFont="1"/>
    <xf numFmtId="41" fontId="3" fillId="0" borderId="0" xfId="1" applyNumberFormat="1" applyFont="1" applyFill="1" applyBorder="1" applyAlignment="1">
      <alignment horizontal="left"/>
    </xf>
    <xf numFmtId="41" fontId="6" fillId="0" borderId="0" xfId="1" applyNumberFormat="1" applyFont="1" applyFill="1" applyBorder="1" applyAlignment="1">
      <alignment horizontal="left"/>
    </xf>
    <xf numFmtId="41" fontId="4" fillId="0" borderId="0" xfId="1" applyNumberFormat="1" applyFont="1" applyFill="1" applyBorder="1" applyAlignment="1">
      <alignment horizontal="left"/>
    </xf>
    <xf numFmtId="41" fontId="5" fillId="0" borderId="0" xfId="1" applyNumberFormat="1" applyFont="1" applyFill="1" applyAlignment="1">
      <alignment horizontal="left"/>
    </xf>
    <xf numFmtId="41" fontId="29" fillId="0" borderId="0" xfId="1" applyNumberFormat="1" applyFont="1" applyFill="1" applyBorder="1" applyAlignment="1">
      <alignment horizontal="left"/>
    </xf>
    <xf numFmtId="9" fontId="0" fillId="0" borderId="0" xfId="0" applyNumberFormat="1"/>
    <xf numFmtId="3" fontId="0" fillId="0" borderId="0" xfId="0" applyNumberFormat="1"/>
    <xf numFmtId="3" fontId="0" fillId="0" borderId="13" xfId="0" applyNumberFormat="1" applyBorder="1"/>
    <xf numFmtId="42" fontId="0" fillId="0" borderId="0" xfId="0" applyNumberFormat="1"/>
    <xf numFmtId="41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28" fillId="0" borderId="0" xfId="0" applyFont="1"/>
    <xf numFmtId="0" fontId="30" fillId="0" borderId="0" xfId="0" applyFont="1"/>
    <xf numFmtId="41" fontId="28" fillId="0" borderId="0" xfId="0" applyNumberFormat="1" applyFont="1" applyAlignment="1">
      <alignment horizontal="left"/>
    </xf>
    <xf numFmtId="41" fontId="28" fillId="0" borderId="0" xfId="0" applyNumberFormat="1" applyFont="1"/>
    <xf numFmtId="10" fontId="28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0" fontId="2" fillId="0" borderId="0" xfId="0" applyFont="1" applyAlignment="1">
      <alignment horizontal="right"/>
    </xf>
    <xf numFmtId="0" fontId="3" fillId="0" borderId="1" xfId="0" applyFont="1" applyBorder="1"/>
    <xf numFmtId="41" fontId="3" fillId="0" borderId="2" xfId="1" applyNumberFormat="1" applyFont="1" applyFill="1" applyBorder="1" applyAlignment="1">
      <alignment horizontal="left" indent="2"/>
    </xf>
    <xf numFmtId="41" fontId="6" fillId="0" borderId="2" xfId="1" applyNumberFormat="1" applyFont="1" applyFill="1" applyBorder="1"/>
    <xf numFmtId="41" fontId="6" fillId="0" borderId="2" xfId="1" applyNumberFormat="1" applyFont="1" applyFill="1" applyBorder="1" applyAlignment="1">
      <alignment horizontal="left" indent="2"/>
    </xf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42" fontId="27" fillId="0" borderId="14" xfId="0" applyNumberFormat="1" applyFont="1" applyBorder="1"/>
    <xf numFmtId="42" fontId="0" fillId="0" borderId="15" xfId="0" applyNumberFormat="1" applyBorder="1"/>
    <xf numFmtId="42" fontId="0" fillId="0" borderId="16" xfId="0" applyNumberFormat="1" applyBorder="1"/>
    <xf numFmtId="42" fontId="32" fillId="0" borderId="0" xfId="0" applyNumberFormat="1" applyFont="1"/>
    <xf numFmtId="0" fontId="3" fillId="0" borderId="0" xfId="1" applyNumberFormat="1" applyFont="1" applyFill="1" applyAlignment="1">
      <alignment horizontal="left" indent="2"/>
    </xf>
    <xf numFmtId="41" fontId="3" fillId="0" borderId="0" xfId="1" applyNumberFormat="1" applyFont="1" applyFill="1" applyAlignment="1">
      <alignment horizontal="left"/>
    </xf>
    <xf numFmtId="0" fontId="3" fillId="0" borderId="0" xfId="0" applyFont="1" applyAlignment="1">
      <alignment vertical="center"/>
    </xf>
    <xf numFmtId="0" fontId="28" fillId="0" borderId="0" xfId="0" applyFont="1" applyAlignment="1">
      <alignment horizontal="left" indent="2"/>
    </xf>
    <xf numFmtId="0" fontId="31" fillId="0" borderId="0" xfId="0" applyFont="1"/>
    <xf numFmtId="0" fontId="30" fillId="0" borderId="0" xfId="0" applyFont="1" applyAlignment="1">
      <alignment horizontal="right"/>
    </xf>
    <xf numFmtId="0" fontId="4" fillId="0" borderId="0" xfId="1" applyNumberFormat="1" applyFont="1" applyFill="1" applyBorder="1" applyAlignment="1">
      <alignment horizontal="center" wrapText="1"/>
    </xf>
    <xf numFmtId="41" fontId="28" fillId="0" borderId="0" xfId="0" applyNumberFormat="1" applyFont="1" applyProtection="1">
      <protection locked="0"/>
    </xf>
    <xf numFmtId="167" fontId="28" fillId="0" borderId="0" xfId="0" applyNumberFormat="1" applyFont="1"/>
    <xf numFmtId="167" fontId="4" fillId="0" borderId="0" xfId="0" applyNumberFormat="1" applyFont="1" applyAlignment="1">
      <alignment horizontal="center" wrapText="1"/>
    </xf>
    <xf numFmtId="167" fontId="3" fillId="0" borderId="0" xfId="0" applyNumberFormat="1" applyFont="1"/>
    <xf numFmtId="167" fontId="28" fillId="0" borderId="0" xfId="0" applyNumberFormat="1" applyFont="1" applyProtection="1">
      <protection locked="0"/>
    </xf>
    <xf numFmtId="167" fontId="28" fillId="0" borderId="2" xfId="0" applyNumberFormat="1" applyFont="1" applyBorder="1" applyProtection="1">
      <protection locked="0"/>
    </xf>
    <xf numFmtId="167" fontId="5" fillId="0" borderId="0" xfId="1" applyNumberFormat="1" applyFont="1" applyFill="1"/>
    <xf numFmtId="167" fontId="3" fillId="0" borderId="0" xfId="1" applyNumberFormat="1" applyFont="1" applyFill="1" applyBorder="1"/>
    <xf numFmtId="167" fontId="3" fillId="0" borderId="2" xfId="1" applyNumberFormat="1" applyFont="1" applyFill="1" applyBorder="1"/>
    <xf numFmtId="167" fontId="28" fillId="0" borderId="1" xfId="0" applyNumberFormat="1" applyFont="1" applyBorder="1" applyProtection="1">
      <protection locked="0"/>
    </xf>
    <xf numFmtId="41" fontId="29" fillId="0" borderId="20" xfId="0" applyNumberFormat="1" applyFont="1" applyBorder="1" applyAlignment="1" applyProtection="1">
      <alignment horizontal="left"/>
      <protection locked="0"/>
    </xf>
    <xf numFmtId="41" fontId="3" fillId="0" borderId="20" xfId="1" applyNumberFormat="1" applyFont="1" applyFill="1" applyBorder="1"/>
    <xf numFmtId="41" fontId="3" fillId="0" borderId="20" xfId="1" applyNumberFormat="1" applyFont="1" applyFill="1" applyBorder="1" applyAlignment="1">
      <alignment horizontal="left"/>
    </xf>
    <xf numFmtId="167" fontId="3" fillId="0" borderId="20" xfId="1" applyNumberFormat="1" applyFont="1" applyFill="1" applyBorder="1"/>
    <xf numFmtId="41" fontId="6" fillId="0" borderId="20" xfId="1" applyNumberFormat="1" applyFont="1" applyFill="1" applyBorder="1"/>
    <xf numFmtId="41" fontId="6" fillId="0" borderId="20" xfId="1" applyNumberFormat="1" applyFont="1" applyFill="1" applyBorder="1" applyAlignment="1">
      <alignment horizontal="left"/>
    </xf>
    <xf numFmtId="167" fontId="28" fillId="0" borderId="20" xfId="0" applyNumberFormat="1" applyFont="1" applyBorder="1" applyProtection="1">
      <protection locked="0"/>
    </xf>
    <xf numFmtId="0" fontId="3" fillId="24" borderId="0" xfId="0" applyFont="1" applyFill="1" applyAlignment="1">
      <alignment vertical="center"/>
    </xf>
    <xf numFmtId="42" fontId="27" fillId="0" borderId="14" xfId="0" applyNumberFormat="1" applyFont="1" applyBorder="1" applyAlignment="1">
      <alignment horizontal="center"/>
    </xf>
    <xf numFmtId="42" fontId="27" fillId="0" borderId="0" xfId="0" applyNumberFormat="1" applyFont="1" applyAlignment="1">
      <alignment horizontal="center"/>
    </xf>
    <xf numFmtId="42" fontId="27" fillId="0" borderId="17" xfId="0" applyNumberFormat="1" applyFont="1" applyBorder="1" applyAlignment="1">
      <alignment horizontal="center"/>
    </xf>
    <xf numFmtId="42" fontId="27" fillId="0" borderId="18" xfId="0" applyNumberFormat="1" applyFont="1" applyBorder="1" applyAlignment="1">
      <alignment horizontal="center"/>
    </xf>
    <xf numFmtId="42" fontId="27" fillId="0" borderId="19" xfId="0" applyNumberFormat="1" applyFont="1" applyBorder="1" applyAlignment="1">
      <alignment horizontal="center"/>
    </xf>
  </cellXfs>
  <cellStyles count="48">
    <cellStyle name="20% - Accent1 2" xfId="21" xr:uid="{00000000-0005-0000-0000-000000000000}"/>
    <cellStyle name="20% - Accent2 2" xfId="25" xr:uid="{00000000-0005-0000-0000-000001000000}"/>
    <cellStyle name="20% - Accent3 2" xfId="29" xr:uid="{00000000-0005-0000-0000-000002000000}"/>
    <cellStyle name="20% - Accent4 2" xfId="33" xr:uid="{00000000-0005-0000-0000-000003000000}"/>
    <cellStyle name="20% - Accent5 2" xfId="37" xr:uid="{00000000-0005-0000-0000-000004000000}"/>
    <cellStyle name="20% - Accent6 2" xfId="41" xr:uid="{00000000-0005-0000-0000-000005000000}"/>
    <cellStyle name="40% - Accent1 2" xfId="22" xr:uid="{00000000-0005-0000-0000-000006000000}"/>
    <cellStyle name="40% - Accent2 2" xfId="26" xr:uid="{00000000-0005-0000-0000-000007000000}"/>
    <cellStyle name="40% - Accent3 2" xfId="30" xr:uid="{00000000-0005-0000-0000-000008000000}"/>
    <cellStyle name="40% - Accent4 2" xfId="34" xr:uid="{00000000-0005-0000-0000-000009000000}"/>
    <cellStyle name="40% - Accent5 2" xfId="38" xr:uid="{00000000-0005-0000-0000-00000A000000}"/>
    <cellStyle name="40% - Accent6 2" xfId="42" xr:uid="{00000000-0005-0000-0000-00000B000000}"/>
    <cellStyle name="60% - Accent1 2" xfId="23" xr:uid="{00000000-0005-0000-0000-00000C000000}"/>
    <cellStyle name="60% - Accent2 2" xfId="27" xr:uid="{00000000-0005-0000-0000-00000D000000}"/>
    <cellStyle name="60% - Accent3 2" xfId="31" xr:uid="{00000000-0005-0000-0000-00000E000000}"/>
    <cellStyle name="60% - Accent4 2" xfId="35" xr:uid="{00000000-0005-0000-0000-00000F000000}"/>
    <cellStyle name="60% - Accent5 2" xfId="39" xr:uid="{00000000-0005-0000-0000-000010000000}"/>
    <cellStyle name="60% - Accent6 2" xfId="43" xr:uid="{00000000-0005-0000-0000-000011000000}"/>
    <cellStyle name="Accent1 2" xfId="20" xr:uid="{00000000-0005-0000-0000-000012000000}"/>
    <cellStyle name="Accent2 2" xfId="24" xr:uid="{00000000-0005-0000-0000-000013000000}"/>
    <cellStyle name="Accent3 2" xfId="28" xr:uid="{00000000-0005-0000-0000-000014000000}"/>
    <cellStyle name="Accent4 2" xfId="32" xr:uid="{00000000-0005-0000-0000-000015000000}"/>
    <cellStyle name="Accent5 2" xfId="36" xr:uid="{00000000-0005-0000-0000-000016000000}"/>
    <cellStyle name="Accent6 2" xfId="40" xr:uid="{00000000-0005-0000-0000-000017000000}"/>
    <cellStyle name="Bad 2" xfId="9" xr:uid="{00000000-0005-0000-0000-000018000000}"/>
    <cellStyle name="Calculation 2" xfId="13" xr:uid="{00000000-0005-0000-0000-000019000000}"/>
    <cellStyle name="Check Cell 2" xfId="15" xr:uid="{00000000-0005-0000-0000-00001A000000}"/>
    <cellStyle name="Currency" xfId="1" builtinId="4"/>
    <cellStyle name="Explanatory Text 2" xfId="18" xr:uid="{00000000-0005-0000-0000-00001C000000}"/>
    <cellStyle name="Good 2" xfId="8" xr:uid="{00000000-0005-0000-0000-00001D000000}"/>
    <cellStyle name="Heading" xfId="44" xr:uid="{00000000-0005-0000-0000-00001E000000}"/>
    <cellStyle name="Heading 1 2" xfId="4" xr:uid="{00000000-0005-0000-0000-00001F000000}"/>
    <cellStyle name="Heading 2 2" xfId="5" xr:uid="{00000000-0005-0000-0000-000020000000}"/>
    <cellStyle name="Heading 3 2" xfId="6" xr:uid="{00000000-0005-0000-0000-000021000000}"/>
    <cellStyle name="Heading 4 2" xfId="7" xr:uid="{00000000-0005-0000-0000-000022000000}"/>
    <cellStyle name="Heading1" xfId="45" xr:uid="{00000000-0005-0000-0000-000023000000}"/>
    <cellStyle name="Input 2" xfId="11" xr:uid="{00000000-0005-0000-0000-000024000000}"/>
    <cellStyle name="Linked Cell 2" xfId="14" xr:uid="{00000000-0005-0000-0000-000025000000}"/>
    <cellStyle name="Neutral 2" xfId="10" xr:uid="{00000000-0005-0000-0000-000026000000}"/>
    <cellStyle name="Normal" xfId="0" builtinId="0"/>
    <cellStyle name="Normal 2" xfId="2" xr:uid="{00000000-0005-0000-0000-000028000000}"/>
    <cellStyle name="Note 2" xfId="17" xr:uid="{00000000-0005-0000-0000-000029000000}"/>
    <cellStyle name="Output 2" xfId="12" xr:uid="{00000000-0005-0000-0000-00002A000000}"/>
    <cellStyle name="Result" xfId="46" xr:uid="{00000000-0005-0000-0000-00002C000000}"/>
    <cellStyle name="Result2" xfId="47" xr:uid="{00000000-0005-0000-0000-00002D000000}"/>
    <cellStyle name="Title 2" xfId="3" xr:uid="{00000000-0005-0000-0000-00002E000000}"/>
    <cellStyle name="Total 2" xfId="19" xr:uid="{00000000-0005-0000-0000-00002F000000}"/>
    <cellStyle name="Warning Text 2" xfId="16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870B-BBF9-4CE7-A615-8AABFED1B474}">
  <sheetPr codeName="Sheet4">
    <pageSetUpPr fitToPage="1"/>
  </sheetPr>
  <dimension ref="A1:K107"/>
  <sheetViews>
    <sheetView tabSelected="1" view="pageBreakPreview" zoomScaleNormal="100" zoomScaleSheetLayoutView="100" workbookViewId="0">
      <pane xSplit="4" ySplit="4" topLeftCell="G5" activePane="bottomRight" state="frozen"/>
      <selection pane="topRight" activeCell="E1" sqref="E1"/>
      <selection pane="bottomLeft" activeCell="A4" sqref="A4"/>
      <selection pane="bottomRight" activeCell="D7" sqref="D7"/>
    </sheetView>
  </sheetViews>
  <sheetFormatPr defaultColWidth="9.140625" defaultRowHeight="15" x14ac:dyDescent="0.2"/>
  <cols>
    <col min="1" max="1" width="4.85546875" style="22" customWidth="1"/>
    <col min="2" max="2" width="4.28515625" style="22" customWidth="1"/>
    <col min="3" max="3" width="19.28515625" style="22" customWidth="1"/>
    <col min="4" max="4" width="78.7109375" style="22" customWidth="1"/>
    <col min="5" max="7" width="15.7109375" style="24" customWidth="1"/>
    <col min="8" max="8" width="14.28515625" style="24" customWidth="1"/>
    <col min="9" max="10" width="17" style="24" customWidth="1"/>
    <col min="11" max="11" width="15.7109375" style="53" customWidth="1"/>
    <col min="12" max="12" width="14.28515625" style="22" customWidth="1"/>
    <col min="13" max="16384" width="9.140625" style="22"/>
  </cols>
  <sheetData>
    <row r="1" spans="1:11" ht="15.75" x14ac:dyDescent="0.25">
      <c r="A1" s="23" t="s">
        <v>297</v>
      </c>
      <c r="B1" s="23"/>
      <c r="D1" s="48"/>
      <c r="I1" s="25"/>
      <c r="J1" s="25"/>
    </row>
    <row r="2" spans="1:11" ht="15.75" x14ac:dyDescent="0.25">
      <c r="A2" s="23"/>
      <c r="B2" s="23"/>
      <c r="D2" s="48"/>
      <c r="I2" s="25"/>
      <c r="J2" s="25"/>
    </row>
    <row r="3" spans="1:11" ht="47.25" x14ac:dyDescent="0.25">
      <c r="C3" s="30" t="s">
        <v>0</v>
      </c>
      <c r="D3" s="30" t="s">
        <v>1</v>
      </c>
      <c r="E3" s="51" t="s">
        <v>159</v>
      </c>
      <c r="F3" s="51" t="s">
        <v>200</v>
      </c>
      <c r="G3" s="51" t="s">
        <v>172</v>
      </c>
      <c r="H3" s="51" t="s">
        <v>287</v>
      </c>
      <c r="I3" s="2" t="s">
        <v>198</v>
      </c>
      <c r="J3" s="2" t="s">
        <v>286</v>
      </c>
      <c r="K3" s="54" t="s">
        <v>2</v>
      </c>
    </row>
    <row r="4" spans="1:11" ht="15.75" x14ac:dyDescent="0.25">
      <c r="A4" s="29" t="s">
        <v>82</v>
      </c>
      <c r="B4" s="29"/>
      <c r="C4" s="29"/>
      <c r="D4" s="19"/>
      <c r="E4" s="9"/>
      <c r="F4" s="9"/>
      <c r="G4" s="9"/>
      <c r="H4" s="9"/>
      <c r="I4" s="9"/>
      <c r="J4" s="9"/>
      <c r="K4" s="55"/>
    </row>
    <row r="5" spans="1:11" x14ac:dyDescent="0.2">
      <c r="C5" s="19" t="s">
        <v>83</v>
      </c>
      <c r="D5" s="19" t="s">
        <v>277</v>
      </c>
      <c r="E5" s="13">
        <v>320384</v>
      </c>
      <c r="F5" s="13">
        <v>329692</v>
      </c>
      <c r="G5" s="13">
        <v>334410</v>
      </c>
      <c r="H5" s="13">
        <v>299063.06</v>
      </c>
      <c r="I5" s="13">
        <v>334807.8</v>
      </c>
      <c r="J5" s="13">
        <v>353586</v>
      </c>
      <c r="K5" s="56">
        <f>(J5-I5)/I5</f>
        <v>5.6086506945178735E-2</v>
      </c>
    </row>
    <row r="6" spans="1:11" x14ac:dyDescent="0.2">
      <c r="C6" s="19" t="s">
        <v>84</v>
      </c>
      <c r="D6" s="19" t="s">
        <v>85</v>
      </c>
      <c r="E6" s="9">
        <v>1500</v>
      </c>
      <c r="F6" s="9">
        <v>2785</v>
      </c>
      <c r="G6" s="9">
        <v>2000</v>
      </c>
      <c r="H6" s="9">
        <v>12524.88</v>
      </c>
      <c r="I6" s="9">
        <v>3000</v>
      </c>
      <c r="J6" s="9">
        <v>3000</v>
      </c>
      <c r="K6" s="56">
        <f t="shared" ref="K6:K68" si="0">(J6-I6)/I6</f>
        <v>0</v>
      </c>
    </row>
    <row r="7" spans="1:11" x14ac:dyDescent="0.2">
      <c r="C7" s="19" t="s">
        <v>87</v>
      </c>
      <c r="D7" s="19" t="s">
        <v>88</v>
      </c>
      <c r="E7" s="9">
        <v>500</v>
      </c>
      <c r="F7" s="9">
        <v>1607</v>
      </c>
      <c r="G7" s="9">
        <v>500</v>
      </c>
      <c r="H7" s="9">
        <v>4901.6000000000004</v>
      </c>
      <c r="I7" s="9">
        <v>1500</v>
      </c>
      <c r="J7" s="9">
        <v>2000</v>
      </c>
      <c r="K7" s="56">
        <f t="shared" si="0"/>
        <v>0.33333333333333331</v>
      </c>
    </row>
    <row r="8" spans="1:11" x14ac:dyDescent="0.2">
      <c r="C8" s="19" t="s">
        <v>152</v>
      </c>
      <c r="D8" s="19" t="s">
        <v>89</v>
      </c>
      <c r="E8" s="9">
        <v>49899</v>
      </c>
      <c r="F8" s="9">
        <v>49899</v>
      </c>
      <c r="G8" s="9">
        <v>50681</v>
      </c>
      <c r="H8" s="9">
        <v>50681</v>
      </c>
      <c r="I8" s="9">
        <v>37488</v>
      </c>
      <c r="J8" s="9">
        <f>'FY27 Fire Protection'!G5</f>
        <v>38502.781770200003</v>
      </c>
      <c r="K8" s="56">
        <f t="shared" si="0"/>
        <v>2.7069509448356885E-2</v>
      </c>
    </row>
    <row r="9" spans="1:11" x14ac:dyDescent="0.2">
      <c r="C9" s="19" t="s">
        <v>86</v>
      </c>
      <c r="D9" s="22" t="s">
        <v>162</v>
      </c>
      <c r="E9" s="9">
        <v>6000</v>
      </c>
      <c r="F9" s="9">
        <v>13418</v>
      </c>
      <c r="G9" s="9">
        <v>11100</v>
      </c>
      <c r="H9" s="9">
        <v>10609.51</v>
      </c>
      <c r="I9" s="9">
        <v>11000</v>
      </c>
      <c r="J9" s="9">
        <v>11000</v>
      </c>
      <c r="K9" s="56">
        <f t="shared" si="0"/>
        <v>0</v>
      </c>
    </row>
    <row r="10" spans="1:11" ht="15.75" thickBot="1" x14ac:dyDescent="0.25">
      <c r="C10" s="19" t="s">
        <v>157</v>
      </c>
      <c r="D10" s="19" t="s">
        <v>252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56">
        <v>0</v>
      </c>
    </row>
    <row r="11" spans="1:11" ht="15.75" customHeight="1" thickTop="1" thickBot="1" x14ac:dyDescent="0.3">
      <c r="C11" s="19"/>
      <c r="D11" s="32" t="s">
        <v>216</v>
      </c>
      <c r="E11" s="4">
        <f t="shared" ref="E11:I11" si="1">SUM(E5:E10)</f>
        <v>378283</v>
      </c>
      <c r="F11" s="4">
        <f t="shared" si="1"/>
        <v>397401</v>
      </c>
      <c r="G11" s="4">
        <f t="shared" si="1"/>
        <v>398691</v>
      </c>
      <c r="H11" s="4">
        <f t="shared" si="1"/>
        <v>377780.05</v>
      </c>
      <c r="I11" s="4">
        <f t="shared" si="1"/>
        <v>387795.8</v>
      </c>
      <c r="J11" s="4">
        <f>SUM(J5:J10)</f>
        <v>408088.7817702</v>
      </c>
      <c r="K11" s="57">
        <f t="shared" si="0"/>
        <v>5.2329039587844982E-2</v>
      </c>
    </row>
    <row r="12" spans="1:11" ht="16.5" thickTop="1" x14ac:dyDescent="0.25">
      <c r="C12" s="19"/>
      <c r="D12" s="32"/>
      <c r="E12" s="9"/>
      <c r="F12" s="9"/>
      <c r="G12" s="9"/>
      <c r="H12" s="9"/>
      <c r="I12" s="9"/>
      <c r="J12" s="9"/>
      <c r="K12" s="56"/>
    </row>
    <row r="13" spans="1:11" ht="15.75" x14ac:dyDescent="0.25">
      <c r="A13" s="23" t="s">
        <v>209</v>
      </c>
      <c r="B13" s="23"/>
      <c r="C13" s="29"/>
      <c r="D13" s="19"/>
      <c r="E13" s="9"/>
      <c r="F13" s="9"/>
      <c r="G13" s="9"/>
      <c r="H13" s="9"/>
      <c r="I13" s="9"/>
      <c r="J13" s="9"/>
      <c r="K13" s="56"/>
    </row>
    <row r="14" spans="1:11" ht="15.75" x14ac:dyDescent="0.25">
      <c r="B14" s="23" t="s">
        <v>201</v>
      </c>
      <c r="C14" s="29"/>
      <c r="D14" s="29"/>
      <c r="E14" s="9"/>
      <c r="F14" s="9"/>
      <c r="G14" s="9"/>
      <c r="H14" s="9"/>
      <c r="I14" s="9"/>
      <c r="J14" s="9"/>
      <c r="K14" s="56"/>
    </row>
    <row r="15" spans="1:11" x14ac:dyDescent="0.2">
      <c r="C15" s="19" t="s">
        <v>90</v>
      </c>
      <c r="D15" s="19" t="s">
        <v>8</v>
      </c>
      <c r="E15" s="67">
        <v>83002</v>
      </c>
      <c r="F15" s="67">
        <v>56285</v>
      </c>
      <c r="G15" s="67">
        <v>81281</v>
      </c>
      <c r="H15" s="67">
        <v>73599.34</v>
      </c>
      <c r="I15" s="67">
        <v>90102</v>
      </c>
      <c r="J15" s="67">
        <v>92329.41</v>
      </c>
      <c r="K15" s="68">
        <f t="shared" si="0"/>
        <v>2.47209828860625E-2</v>
      </c>
    </row>
    <row r="16" spans="1:11" x14ac:dyDescent="0.2">
      <c r="C16" s="19" t="s">
        <v>91</v>
      </c>
      <c r="D16" s="19" t="s">
        <v>10</v>
      </c>
      <c r="E16" s="67">
        <v>0</v>
      </c>
      <c r="F16" s="67">
        <v>0</v>
      </c>
      <c r="G16" s="67">
        <v>0</v>
      </c>
      <c r="H16" s="67">
        <v>461.54</v>
      </c>
      <c r="I16" s="67">
        <v>0</v>
      </c>
      <c r="J16" s="67">
        <v>0</v>
      </c>
      <c r="K16" s="68">
        <v>0</v>
      </c>
    </row>
    <row r="17" spans="2:11" x14ac:dyDescent="0.2">
      <c r="C17" s="19" t="s">
        <v>92</v>
      </c>
      <c r="D17" s="19" t="s">
        <v>12</v>
      </c>
      <c r="E17" s="67">
        <v>2400</v>
      </c>
      <c r="F17" s="67">
        <v>4567</v>
      </c>
      <c r="G17" s="67">
        <v>4733</v>
      </c>
      <c r="H17" s="67">
        <v>6688.68</v>
      </c>
      <c r="I17" s="67">
        <v>6000</v>
      </c>
      <c r="J17" s="67">
        <v>7500</v>
      </c>
      <c r="K17" s="68">
        <f t="shared" si="0"/>
        <v>0.25</v>
      </c>
    </row>
    <row r="18" spans="2:11" x14ac:dyDescent="0.2">
      <c r="C18" s="19" t="s">
        <v>275</v>
      </c>
      <c r="D18" s="19" t="s">
        <v>282</v>
      </c>
      <c r="E18" s="67">
        <v>0</v>
      </c>
      <c r="F18" s="67">
        <v>0</v>
      </c>
      <c r="G18" s="67">
        <v>0</v>
      </c>
      <c r="H18" s="67">
        <v>301.54000000000002</v>
      </c>
      <c r="I18" s="67">
        <v>423</v>
      </c>
      <c r="J18" s="62">
        <f>SUM(J15:J17)*0.44%</f>
        <v>439.24940400000003</v>
      </c>
      <c r="K18" s="68">
        <f>(J18-I18)/I18</f>
        <v>3.8414666666666729E-2</v>
      </c>
    </row>
    <row r="19" spans="2:11" x14ac:dyDescent="0.2">
      <c r="C19" s="19" t="s">
        <v>93</v>
      </c>
      <c r="D19" s="19" t="s">
        <v>14</v>
      </c>
      <c r="E19" s="67">
        <v>6576</v>
      </c>
      <c r="F19" s="67">
        <v>4677</v>
      </c>
      <c r="G19" s="67">
        <v>6627</v>
      </c>
      <c r="H19" s="67">
        <v>5928.11</v>
      </c>
      <c r="I19" s="67">
        <v>7404</v>
      </c>
      <c r="J19" s="67">
        <v>7686.86</v>
      </c>
      <c r="K19" s="68">
        <f t="shared" si="0"/>
        <v>3.8203673689897306E-2</v>
      </c>
    </row>
    <row r="20" spans="2:11" x14ac:dyDescent="0.2">
      <c r="C20" s="19" t="s">
        <v>94</v>
      </c>
      <c r="D20" s="19" t="s">
        <v>273</v>
      </c>
      <c r="E20" s="67">
        <v>5765</v>
      </c>
      <c r="F20" s="67">
        <v>4227</v>
      </c>
      <c r="G20" s="67">
        <v>6021</v>
      </c>
      <c r="H20" s="67">
        <v>5604.17</v>
      </c>
      <c r="I20" s="67">
        <v>6967</v>
      </c>
      <c r="J20" s="67">
        <v>7487.21</v>
      </c>
      <c r="K20" s="68">
        <f t="shared" si="0"/>
        <v>7.4667719247882888E-2</v>
      </c>
    </row>
    <row r="21" spans="2:11" x14ac:dyDescent="0.2">
      <c r="C21" s="19" t="s">
        <v>95</v>
      </c>
      <c r="D21" s="19" t="s">
        <v>18</v>
      </c>
      <c r="E21" s="67">
        <v>19310</v>
      </c>
      <c r="F21" s="67">
        <v>15715</v>
      </c>
      <c r="G21" s="67">
        <v>25557</v>
      </c>
      <c r="H21" s="67">
        <v>19167.09</v>
      </c>
      <c r="I21" s="67">
        <v>28086</v>
      </c>
      <c r="J21" s="67">
        <v>23492.01</v>
      </c>
      <c r="K21" s="68">
        <f t="shared" si="0"/>
        <v>-0.1635686819055758</v>
      </c>
    </row>
    <row r="22" spans="2:11" x14ac:dyDescent="0.2">
      <c r="C22" s="19" t="s">
        <v>295</v>
      </c>
      <c r="D22" s="19" t="s">
        <v>288</v>
      </c>
      <c r="E22" s="67"/>
      <c r="F22" s="67"/>
      <c r="G22" s="67">
        <v>0</v>
      </c>
      <c r="H22" s="67">
        <v>0</v>
      </c>
      <c r="I22" s="67">
        <v>0</v>
      </c>
      <c r="J22" s="67">
        <v>825.6</v>
      </c>
      <c r="K22" s="68">
        <v>1</v>
      </c>
    </row>
    <row r="23" spans="2:11" x14ac:dyDescent="0.2">
      <c r="C23" s="19" t="s">
        <v>141</v>
      </c>
      <c r="D23" s="19" t="s">
        <v>140</v>
      </c>
      <c r="E23" s="67">
        <v>313</v>
      </c>
      <c r="F23" s="67">
        <v>172</v>
      </c>
      <c r="G23" s="67">
        <v>135</v>
      </c>
      <c r="H23" s="64">
        <v>122.79</v>
      </c>
      <c r="I23" s="67">
        <v>110</v>
      </c>
      <c r="J23" s="67">
        <v>149.99</v>
      </c>
      <c r="K23" s="68">
        <f t="shared" si="0"/>
        <v>0.36354545454545462</v>
      </c>
    </row>
    <row r="24" spans="2:11" ht="15.75" thickBot="1" x14ac:dyDescent="0.25">
      <c r="C24" s="19" t="s">
        <v>96</v>
      </c>
      <c r="D24" s="19" t="s">
        <v>217</v>
      </c>
      <c r="E24" s="10">
        <v>570</v>
      </c>
      <c r="F24" s="10">
        <v>348</v>
      </c>
      <c r="G24" s="10">
        <v>506</v>
      </c>
      <c r="H24" s="10">
        <v>428.05</v>
      </c>
      <c r="I24" s="10">
        <v>506</v>
      </c>
      <c r="J24" s="10">
        <v>538.5</v>
      </c>
      <c r="K24" s="56">
        <f t="shared" si="0"/>
        <v>6.4229249011857711E-2</v>
      </c>
    </row>
    <row r="25" spans="2:11" ht="17.25" thickTop="1" thickBot="1" x14ac:dyDescent="0.3">
      <c r="C25" s="19"/>
      <c r="D25" s="32" t="s">
        <v>223</v>
      </c>
      <c r="E25" s="38">
        <f t="shared" ref="E25:I25" si="2">SUM(E15:E24)</f>
        <v>117936</v>
      </c>
      <c r="F25" s="38">
        <f t="shared" si="2"/>
        <v>85991</v>
      </c>
      <c r="G25" s="38">
        <f t="shared" si="2"/>
        <v>124860</v>
      </c>
      <c r="H25" s="38">
        <f t="shared" si="2"/>
        <v>112301.30999999998</v>
      </c>
      <c r="I25" s="38">
        <f t="shared" si="2"/>
        <v>139598</v>
      </c>
      <c r="J25" s="38">
        <f>SUM(J15:J24)</f>
        <v>140448.82940400002</v>
      </c>
      <c r="K25" s="57">
        <f t="shared" si="0"/>
        <v>6.0948538231208058E-3</v>
      </c>
    </row>
    <row r="26" spans="2:11" ht="16.5" thickTop="1" x14ac:dyDescent="0.25">
      <c r="B26" s="23" t="s">
        <v>233</v>
      </c>
      <c r="C26" s="29"/>
      <c r="D26" s="19"/>
      <c r="E26" s="10"/>
      <c r="F26" s="10"/>
      <c r="G26" s="10"/>
      <c r="H26" s="10"/>
      <c r="I26" s="10"/>
      <c r="J26" s="10"/>
      <c r="K26" s="56"/>
    </row>
    <row r="27" spans="2:11" x14ac:dyDescent="0.2">
      <c r="C27" s="19" t="s">
        <v>97</v>
      </c>
      <c r="D27" s="19" t="s">
        <v>314</v>
      </c>
      <c r="E27" s="67">
        <v>400</v>
      </c>
      <c r="F27" s="67">
        <v>378</v>
      </c>
      <c r="G27" s="67">
        <v>500</v>
      </c>
      <c r="H27" s="67">
        <v>234.43</v>
      </c>
      <c r="I27" s="67">
        <v>500</v>
      </c>
      <c r="J27" s="67">
        <v>750</v>
      </c>
      <c r="K27" s="68">
        <f t="shared" si="0"/>
        <v>0.5</v>
      </c>
    </row>
    <row r="28" spans="2:11" x14ac:dyDescent="0.2">
      <c r="C28" s="19" t="s">
        <v>103</v>
      </c>
      <c r="D28" s="19" t="s">
        <v>191</v>
      </c>
      <c r="E28" s="67">
        <v>1300</v>
      </c>
      <c r="F28" s="67">
        <v>1240</v>
      </c>
      <c r="G28" s="67">
        <v>1300</v>
      </c>
      <c r="H28" s="67">
        <v>3070.7</v>
      </c>
      <c r="I28" s="67">
        <v>1500</v>
      </c>
      <c r="J28" s="67">
        <v>2000</v>
      </c>
      <c r="K28" s="68">
        <f t="shared" si="0"/>
        <v>0.33333333333333331</v>
      </c>
    </row>
    <row r="29" spans="2:11" x14ac:dyDescent="0.2">
      <c r="C29" s="19" t="s">
        <v>104</v>
      </c>
      <c r="D29" s="19" t="s">
        <v>192</v>
      </c>
      <c r="E29" s="67">
        <v>100</v>
      </c>
      <c r="F29" s="67">
        <v>0</v>
      </c>
      <c r="G29" s="67">
        <v>100</v>
      </c>
      <c r="H29" s="67">
        <v>16.8</v>
      </c>
      <c r="I29" s="67">
        <v>200</v>
      </c>
      <c r="J29" s="67">
        <v>300</v>
      </c>
      <c r="K29" s="68">
        <f t="shared" si="0"/>
        <v>0.5</v>
      </c>
    </row>
    <row r="30" spans="2:11" x14ac:dyDescent="0.2">
      <c r="C30" s="19" t="s">
        <v>107</v>
      </c>
      <c r="D30" s="19" t="s">
        <v>36</v>
      </c>
      <c r="E30" s="67">
        <v>200</v>
      </c>
      <c r="F30" s="67">
        <v>0</v>
      </c>
      <c r="G30" s="67">
        <v>300</v>
      </c>
      <c r="H30" s="67">
        <v>33</v>
      </c>
      <c r="I30" s="67">
        <v>300</v>
      </c>
      <c r="J30" s="67">
        <v>500</v>
      </c>
      <c r="K30" s="68">
        <f t="shared" si="0"/>
        <v>0.66666666666666663</v>
      </c>
    </row>
    <row r="31" spans="2:11" ht="15.75" thickBot="1" x14ac:dyDescent="0.25">
      <c r="C31" s="19" t="s">
        <v>110</v>
      </c>
      <c r="D31" s="19" t="s">
        <v>44</v>
      </c>
      <c r="E31" s="9">
        <v>500</v>
      </c>
      <c r="F31" s="9">
        <v>0</v>
      </c>
      <c r="G31" s="9">
        <v>500</v>
      </c>
      <c r="H31" s="9">
        <v>218.79</v>
      </c>
      <c r="I31" s="9">
        <v>500</v>
      </c>
      <c r="J31" s="9">
        <v>500</v>
      </c>
      <c r="K31" s="56">
        <f t="shared" si="0"/>
        <v>0</v>
      </c>
    </row>
    <row r="32" spans="2:11" ht="17.25" thickTop="1" thickBot="1" x14ac:dyDescent="0.3">
      <c r="C32" s="19"/>
      <c r="D32" s="32" t="s">
        <v>224</v>
      </c>
      <c r="E32" s="36">
        <f t="shared" ref="E32:I32" si="3">SUM(E27:E31)</f>
        <v>2500</v>
      </c>
      <c r="F32" s="36">
        <f t="shared" si="3"/>
        <v>1618</v>
      </c>
      <c r="G32" s="36">
        <f t="shared" si="3"/>
        <v>2700</v>
      </c>
      <c r="H32" s="36">
        <f t="shared" si="3"/>
        <v>3573.72</v>
      </c>
      <c r="I32" s="36">
        <f t="shared" si="3"/>
        <v>3000</v>
      </c>
      <c r="J32" s="36">
        <f>SUM(J27:J31)</f>
        <v>4050</v>
      </c>
      <c r="K32" s="57">
        <f t="shared" si="0"/>
        <v>0.35</v>
      </c>
    </row>
    <row r="33" spans="2:11" ht="16.5" thickTop="1" x14ac:dyDescent="0.25">
      <c r="B33" s="23" t="s">
        <v>212</v>
      </c>
      <c r="C33" s="29"/>
      <c r="D33" s="19"/>
      <c r="E33" s="10"/>
      <c r="F33" s="10"/>
      <c r="G33" s="10"/>
      <c r="H33" s="10"/>
      <c r="I33" s="10"/>
      <c r="J33" s="10"/>
      <c r="K33" s="56"/>
    </row>
    <row r="34" spans="2:11" x14ac:dyDescent="0.2">
      <c r="C34" s="19" t="s">
        <v>102</v>
      </c>
      <c r="D34" s="19" t="s">
        <v>202</v>
      </c>
      <c r="E34" s="67">
        <v>12450</v>
      </c>
      <c r="F34" s="67">
        <v>12450</v>
      </c>
      <c r="G34" s="67">
        <v>13018</v>
      </c>
      <c r="H34" s="67">
        <v>13018.2</v>
      </c>
      <c r="I34" s="67">
        <v>13560</v>
      </c>
      <c r="J34" s="67">
        <v>14966.4</v>
      </c>
      <c r="K34" s="68">
        <f t="shared" si="0"/>
        <v>0.10371681415929201</v>
      </c>
    </row>
    <row r="35" spans="2:11" x14ac:dyDescent="0.2">
      <c r="C35" s="19" t="s">
        <v>98</v>
      </c>
      <c r="D35" s="19" t="s">
        <v>315</v>
      </c>
      <c r="E35" s="67">
        <v>670</v>
      </c>
      <c r="F35" s="67">
        <v>257</v>
      </c>
      <c r="G35" s="67">
        <v>600</v>
      </c>
      <c r="H35" s="67">
        <v>825.78</v>
      </c>
      <c r="I35" s="67">
        <v>600</v>
      </c>
      <c r="J35" s="67">
        <v>600</v>
      </c>
      <c r="K35" s="68">
        <f t="shared" si="0"/>
        <v>0</v>
      </c>
    </row>
    <row r="36" spans="2:11" x14ac:dyDescent="0.2">
      <c r="C36" s="19" t="s">
        <v>99</v>
      </c>
      <c r="D36" s="19" t="s">
        <v>23</v>
      </c>
      <c r="E36" s="67">
        <v>200</v>
      </c>
      <c r="F36" s="67">
        <v>0</v>
      </c>
      <c r="G36" s="67">
        <v>200</v>
      </c>
      <c r="H36" s="67">
        <v>5.0999999999999996</v>
      </c>
      <c r="I36" s="67">
        <v>200</v>
      </c>
      <c r="J36" s="67">
        <v>200</v>
      </c>
      <c r="K36" s="68">
        <f t="shared" si="0"/>
        <v>0</v>
      </c>
    </row>
    <row r="37" spans="2:11" x14ac:dyDescent="0.2">
      <c r="C37" s="19" t="s">
        <v>100</v>
      </c>
      <c r="D37" s="19" t="s">
        <v>25</v>
      </c>
      <c r="E37" s="67">
        <v>450</v>
      </c>
      <c r="F37" s="67">
        <v>1844</v>
      </c>
      <c r="G37" s="67">
        <v>450</v>
      </c>
      <c r="H37" s="67">
        <v>96</v>
      </c>
      <c r="I37" s="67">
        <v>450</v>
      </c>
      <c r="J37" s="67">
        <v>450</v>
      </c>
      <c r="K37" s="68">
        <f t="shared" si="0"/>
        <v>0</v>
      </c>
    </row>
    <row r="38" spans="2:11" x14ac:dyDescent="0.2">
      <c r="C38" s="19" t="s">
        <v>101</v>
      </c>
      <c r="D38" s="19" t="s">
        <v>27</v>
      </c>
      <c r="E38" s="67">
        <v>200</v>
      </c>
      <c r="F38" s="67">
        <v>1008</v>
      </c>
      <c r="G38" s="67">
        <v>200</v>
      </c>
      <c r="H38" s="67">
        <v>1.08</v>
      </c>
      <c r="I38" s="67">
        <v>200</v>
      </c>
      <c r="J38" s="67">
        <v>200</v>
      </c>
      <c r="K38" s="68">
        <f t="shared" si="0"/>
        <v>0</v>
      </c>
    </row>
    <row r="39" spans="2:11" x14ac:dyDescent="0.2">
      <c r="C39" s="19" t="s">
        <v>105</v>
      </c>
      <c r="D39" s="19" t="s">
        <v>32</v>
      </c>
      <c r="E39" s="67">
        <v>300</v>
      </c>
      <c r="F39" s="67">
        <v>122</v>
      </c>
      <c r="G39" s="67">
        <v>300</v>
      </c>
      <c r="H39" s="67">
        <v>1045.9000000000001</v>
      </c>
      <c r="I39" s="67">
        <v>300</v>
      </c>
      <c r="J39" s="67">
        <v>300</v>
      </c>
      <c r="K39" s="68">
        <f t="shared" si="0"/>
        <v>0</v>
      </c>
    </row>
    <row r="40" spans="2:11" x14ac:dyDescent="0.2">
      <c r="C40" s="19" t="s">
        <v>108</v>
      </c>
      <c r="D40" s="19" t="s">
        <v>38</v>
      </c>
      <c r="E40" s="67">
        <v>500</v>
      </c>
      <c r="F40" s="67">
        <v>4852</v>
      </c>
      <c r="G40" s="67">
        <v>2000</v>
      </c>
      <c r="H40" s="67">
        <v>3177.5</v>
      </c>
      <c r="I40" s="67">
        <v>2000</v>
      </c>
      <c r="J40" s="67">
        <v>2000</v>
      </c>
      <c r="K40" s="68">
        <f t="shared" si="0"/>
        <v>0</v>
      </c>
    </row>
    <row r="41" spans="2:11" x14ac:dyDescent="0.2">
      <c r="C41" s="19" t="s">
        <v>114</v>
      </c>
      <c r="D41" s="19" t="s">
        <v>160</v>
      </c>
      <c r="E41" s="64">
        <v>1900</v>
      </c>
      <c r="F41" s="64">
        <v>1656</v>
      </c>
      <c r="G41" s="64">
        <v>1900</v>
      </c>
      <c r="H41" s="64">
        <v>482</v>
      </c>
      <c r="I41" s="64">
        <v>1900</v>
      </c>
      <c r="J41" s="64">
        <v>1000</v>
      </c>
      <c r="K41" s="68">
        <f t="shared" si="0"/>
        <v>-0.47368421052631576</v>
      </c>
    </row>
    <row r="42" spans="2:11" ht="15.75" thickBot="1" x14ac:dyDescent="0.25">
      <c r="C42" s="19" t="s">
        <v>109</v>
      </c>
      <c r="D42" s="19" t="s">
        <v>274</v>
      </c>
      <c r="E42" s="9">
        <v>6300</v>
      </c>
      <c r="F42" s="9">
        <v>5342</v>
      </c>
      <c r="G42" s="9">
        <v>7300</v>
      </c>
      <c r="H42" s="9">
        <v>6950.15</v>
      </c>
      <c r="I42" s="9">
        <v>6825</v>
      </c>
      <c r="J42" s="9">
        <v>7300</v>
      </c>
      <c r="K42" s="56">
        <f t="shared" si="0"/>
        <v>6.95970695970696E-2</v>
      </c>
    </row>
    <row r="43" spans="2:11" ht="17.25" thickTop="1" thickBot="1" x14ac:dyDescent="0.3">
      <c r="C43" s="19"/>
      <c r="D43" s="32" t="s">
        <v>225</v>
      </c>
      <c r="E43" s="36">
        <f t="shared" ref="E43:I43" si="4">SUM(E34:E42)</f>
        <v>22970</v>
      </c>
      <c r="F43" s="36">
        <f t="shared" si="4"/>
        <v>27531</v>
      </c>
      <c r="G43" s="36">
        <f t="shared" si="4"/>
        <v>25968</v>
      </c>
      <c r="H43" s="36">
        <f t="shared" si="4"/>
        <v>25601.71</v>
      </c>
      <c r="I43" s="36">
        <f t="shared" si="4"/>
        <v>26035</v>
      </c>
      <c r="J43" s="36">
        <f>SUM(J34:J42)</f>
        <v>27016.400000000001</v>
      </c>
      <c r="K43" s="57">
        <f t="shared" si="0"/>
        <v>3.7695410024966444E-2</v>
      </c>
    </row>
    <row r="44" spans="2:11" ht="16.5" thickTop="1" x14ac:dyDescent="0.25">
      <c r="B44" s="23" t="s">
        <v>203</v>
      </c>
      <c r="C44" s="29"/>
      <c r="D44" s="19"/>
      <c r="E44" s="10"/>
      <c r="F44" s="10"/>
      <c r="G44" s="10"/>
      <c r="H44" s="10"/>
      <c r="I44" s="10"/>
      <c r="J44" s="10"/>
      <c r="K44" s="56"/>
    </row>
    <row r="45" spans="2:11" x14ac:dyDescent="0.2">
      <c r="C45" s="19" t="s">
        <v>126</v>
      </c>
      <c r="D45" s="19" t="s">
        <v>180</v>
      </c>
      <c r="E45" s="64">
        <v>1000</v>
      </c>
      <c r="F45" s="64">
        <v>2830</v>
      </c>
      <c r="G45" s="64">
        <v>2000</v>
      </c>
      <c r="H45" s="64">
        <v>783.86</v>
      </c>
      <c r="I45" s="64">
        <v>800</v>
      </c>
      <c r="J45" s="64">
        <v>800</v>
      </c>
      <c r="K45" s="68">
        <f t="shared" si="0"/>
        <v>0</v>
      </c>
    </row>
    <row r="46" spans="2:11" x14ac:dyDescent="0.2">
      <c r="C46" s="19" t="s">
        <v>279</v>
      </c>
      <c r="D46" s="19" t="s">
        <v>272</v>
      </c>
      <c r="E46" s="64">
        <v>0</v>
      </c>
      <c r="F46" s="64">
        <v>0</v>
      </c>
      <c r="G46" s="64">
        <v>0</v>
      </c>
      <c r="H46" s="64">
        <v>0</v>
      </c>
      <c r="I46" s="64">
        <v>1200</v>
      </c>
      <c r="J46" s="64">
        <v>1200</v>
      </c>
      <c r="K46" s="68">
        <f t="shared" si="0"/>
        <v>0</v>
      </c>
    </row>
    <row r="47" spans="2:11" x14ac:dyDescent="0.2">
      <c r="C47" s="19" t="s">
        <v>128</v>
      </c>
      <c r="D47" s="19" t="s">
        <v>129</v>
      </c>
      <c r="E47" s="64">
        <v>2600</v>
      </c>
      <c r="F47" s="64">
        <v>2278</v>
      </c>
      <c r="G47" s="64">
        <v>2000</v>
      </c>
      <c r="H47" s="64">
        <v>2793.87</v>
      </c>
      <c r="I47" s="64">
        <v>2200</v>
      </c>
      <c r="J47" s="64">
        <v>2500</v>
      </c>
      <c r="K47" s="68">
        <f t="shared" si="0"/>
        <v>0.13636363636363635</v>
      </c>
    </row>
    <row r="48" spans="2:11" ht="15.75" thickBot="1" x14ac:dyDescent="0.25">
      <c r="C48" s="19" t="s">
        <v>127</v>
      </c>
      <c r="D48" s="19" t="s">
        <v>221</v>
      </c>
      <c r="E48" s="9">
        <v>3000</v>
      </c>
      <c r="F48" s="9">
        <v>0</v>
      </c>
      <c r="G48" s="9">
        <v>0</v>
      </c>
      <c r="H48" s="9">
        <v>2464.77</v>
      </c>
      <c r="I48" s="9">
        <v>250</v>
      </c>
      <c r="J48" s="9">
        <v>250</v>
      </c>
      <c r="K48" s="56">
        <f t="shared" si="0"/>
        <v>0</v>
      </c>
    </row>
    <row r="49" spans="2:11" ht="17.25" thickTop="1" thickBot="1" x14ac:dyDescent="0.3">
      <c r="C49" s="19"/>
      <c r="D49" s="32" t="s">
        <v>226</v>
      </c>
      <c r="E49" s="36">
        <f t="shared" ref="E49:I49" si="5">SUM(E45:E48)</f>
        <v>6600</v>
      </c>
      <c r="F49" s="36">
        <f t="shared" si="5"/>
        <v>5108</v>
      </c>
      <c r="G49" s="36">
        <f t="shared" si="5"/>
        <v>4000</v>
      </c>
      <c r="H49" s="36">
        <f t="shared" si="5"/>
        <v>6042.5</v>
      </c>
      <c r="I49" s="36">
        <f t="shared" si="5"/>
        <v>4450</v>
      </c>
      <c r="J49" s="36">
        <f>SUM(J45:J48)</f>
        <v>4750</v>
      </c>
      <c r="K49" s="57">
        <f t="shared" si="0"/>
        <v>6.741573033707865E-2</v>
      </c>
    </row>
    <row r="50" spans="2:11" ht="16.5" thickTop="1" x14ac:dyDescent="0.25">
      <c r="B50" s="23" t="s">
        <v>204</v>
      </c>
      <c r="C50" s="29"/>
      <c r="D50" s="19"/>
      <c r="E50" s="10"/>
      <c r="F50" s="10"/>
      <c r="G50" s="10"/>
      <c r="H50" s="10"/>
      <c r="I50" s="10"/>
      <c r="J50" s="10"/>
      <c r="K50" s="56"/>
    </row>
    <row r="51" spans="2:11" x14ac:dyDescent="0.2">
      <c r="C51" s="19" t="s">
        <v>106</v>
      </c>
      <c r="D51" s="19" t="s">
        <v>34</v>
      </c>
      <c r="E51" s="67">
        <v>2500</v>
      </c>
      <c r="F51" s="67">
        <v>1978</v>
      </c>
      <c r="G51" s="67">
        <v>2500</v>
      </c>
      <c r="H51" s="67">
        <v>1953.32</v>
      </c>
      <c r="I51" s="67">
        <v>2500</v>
      </c>
      <c r="J51" s="67">
        <v>2500</v>
      </c>
      <c r="K51" s="68">
        <f t="shared" si="0"/>
        <v>0</v>
      </c>
    </row>
    <row r="52" spans="2:11" x14ac:dyDescent="0.2">
      <c r="C52" s="19" t="s">
        <v>111</v>
      </c>
      <c r="D52" s="19" t="s">
        <v>46</v>
      </c>
      <c r="E52" s="64">
        <v>600</v>
      </c>
      <c r="F52" s="64">
        <v>1525</v>
      </c>
      <c r="G52" s="64">
        <v>600</v>
      </c>
      <c r="H52" s="64">
        <v>910.72</v>
      </c>
      <c r="I52" s="64">
        <v>600</v>
      </c>
      <c r="J52" s="64">
        <v>1250</v>
      </c>
      <c r="K52" s="68">
        <f t="shared" si="0"/>
        <v>1.0833333333333333</v>
      </c>
    </row>
    <row r="53" spans="2:11" x14ac:dyDescent="0.2">
      <c r="C53" s="19" t="s">
        <v>112</v>
      </c>
      <c r="D53" s="19" t="s">
        <v>173</v>
      </c>
      <c r="E53" s="64">
        <v>10100</v>
      </c>
      <c r="F53" s="64">
        <v>12192</v>
      </c>
      <c r="G53" s="64">
        <v>10500</v>
      </c>
      <c r="H53" s="64">
        <v>12027.26</v>
      </c>
      <c r="I53" s="64">
        <v>14000</v>
      </c>
      <c r="J53" s="64">
        <v>14000</v>
      </c>
      <c r="K53" s="68">
        <f t="shared" si="0"/>
        <v>0</v>
      </c>
    </row>
    <row r="54" spans="2:11" x14ac:dyDescent="0.2">
      <c r="C54" s="19" t="s">
        <v>113</v>
      </c>
      <c r="D54" s="19" t="s">
        <v>178</v>
      </c>
      <c r="E54" s="64">
        <v>1500</v>
      </c>
      <c r="F54" s="64">
        <v>2040</v>
      </c>
      <c r="G54" s="64">
        <v>2000</v>
      </c>
      <c r="H54" s="64">
        <v>2459.36</v>
      </c>
      <c r="I54" s="64">
        <v>2500</v>
      </c>
      <c r="J54" s="64">
        <v>2500</v>
      </c>
      <c r="K54" s="68">
        <f t="shared" si="0"/>
        <v>0</v>
      </c>
    </row>
    <row r="55" spans="2:11" ht="15.75" thickBot="1" x14ac:dyDescent="0.25">
      <c r="C55" s="19" t="s">
        <v>118</v>
      </c>
      <c r="D55" s="19" t="s">
        <v>60</v>
      </c>
      <c r="E55" s="9">
        <v>500</v>
      </c>
      <c r="F55" s="9">
        <v>1100</v>
      </c>
      <c r="G55" s="9">
        <v>500</v>
      </c>
      <c r="H55" s="9">
        <v>448.1</v>
      </c>
      <c r="I55" s="9">
        <v>500</v>
      </c>
      <c r="J55" s="9">
        <v>500</v>
      </c>
      <c r="K55" s="56">
        <f t="shared" si="0"/>
        <v>0</v>
      </c>
    </row>
    <row r="56" spans="2:11" ht="17.25" thickTop="1" thickBot="1" x14ac:dyDescent="0.3">
      <c r="C56" s="19"/>
      <c r="D56" s="32" t="s">
        <v>232</v>
      </c>
      <c r="E56" s="36">
        <f t="shared" ref="E56:I56" si="6">SUM(E51:E55)</f>
        <v>15200</v>
      </c>
      <c r="F56" s="36">
        <f t="shared" si="6"/>
        <v>18835</v>
      </c>
      <c r="G56" s="36">
        <f t="shared" si="6"/>
        <v>16100</v>
      </c>
      <c r="H56" s="36">
        <f t="shared" si="6"/>
        <v>17798.759999999998</v>
      </c>
      <c r="I56" s="36">
        <f t="shared" si="6"/>
        <v>20100</v>
      </c>
      <c r="J56" s="36">
        <f>SUM(J51:J55)</f>
        <v>20750</v>
      </c>
      <c r="K56" s="57">
        <f t="shared" si="0"/>
        <v>3.2338308457711441E-2</v>
      </c>
    </row>
    <row r="57" spans="2:11" ht="16.5" thickTop="1" x14ac:dyDescent="0.25">
      <c r="B57" s="29" t="s">
        <v>207</v>
      </c>
      <c r="D57" s="19"/>
      <c r="E57" s="10"/>
      <c r="F57" s="10"/>
      <c r="G57" s="10"/>
      <c r="H57" s="10"/>
      <c r="I57" s="10"/>
      <c r="J57" s="10"/>
      <c r="K57" s="56"/>
    </row>
    <row r="58" spans="2:11" x14ac:dyDescent="0.2">
      <c r="C58" s="19" t="s">
        <v>147</v>
      </c>
      <c r="D58" s="19" t="s">
        <v>146</v>
      </c>
      <c r="E58" s="67">
        <v>1450</v>
      </c>
      <c r="F58" s="67">
        <v>440</v>
      </c>
      <c r="G58" s="67">
        <v>1450</v>
      </c>
      <c r="H58" s="67">
        <v>769.9</v>
      </c>
      <c r="I58" s="67">
        <v>1740</v>
      </c>
      <c r="J58" s="67">
        <v>2799</v>
      </c>
      <c r="K58" s="68">
        <f t="shared" si="0"/>
        <v>0.60862068965517246</v>
      </c>
    </row>
    <row r="59" spans="2:11" x14ac:dyDescent="0.2">
      <c r="C59" s="19" t="s">
        <v>156</v>
      </c>
      <c r="D59" s="19" t="s">
        <v>154</v>
      </c>
      <c r="E59" s="67">
        <v>1800</v>
      </c>
      <c r="F59" s="67">
        <v>2729</v>
      </c>
      <c r="G59" s="67">
        <v>2400</v>
      </c>
      <c r="H59" s="67">
        <v>1493.72</v>
      </c>
      <c r="I59" s="67">
        <v>2000</v>
      </c>
      <c r="J59" s="67">
        <v>2000</v>
      </c>
      <c r="K59" s="68">
        <f t="shared" si="0"/>
        <v>0</v>
      </c>
    </row>
    <row r="60" spans="2:11" x14ac:dyDescent="0.2">
      <c r="C60" s="19" t="s">
        <v>115</v>
      </c>
      <c r="D60" s="19" t="s">
        <v>179</v>
      </c>
      <c r="E60" s="64">
        <v>4000</v>
      </c>
      <c r="F60" s="64">
        <v>1473</v>
      </c>
      <c r="G60" s="64">
        <v>4000</v>
      </c>
      <c r="H60" s="64">
        <v>2334.73</v>
      </c>
      <c r="I60" s="64">
        <v>2500</v>
      </c>
      <c r="J60" s="64">
        <v>5300</v>
      </c>
      <c r="K60" s="68">
        <f t="shared" si="0"/>
        <v>1.1200000000000001</v>
      </c>
    </row>
    <row r="61" spans="2:11" x14ac:dyDescent="0.2">
      <c r="C61" s="19" t="s">
        <v>195</v>
      </c>
      <c r="D61" s="19" t="s">
        <v>194</v>
      </c>
      <c r="E61" s="63">
        <v>0</v>
      </c>
      <c r="F61" s="63">
        <v>0</v>
      </c>
      <c r="G61" s="63">
        <v>1910</v>
      </c>
      <c r="H61" s="63">
        <v>0</v>
      </c>
      <c r="I61" s="63">
        <v>2000</v>
      </c>
      <c r="J61" s="63">
        <v>2000</v>
      </c>
      <c r="K61" s="68">
        <f t="shared" si="0"/>
        <v>0</v>
      </c>
    </row>
    <row r="62" spans="2:11" ht="15.75" thickBot="1" x14ac:dyDescent="0.25">
      <c r="C62" s="19" t="s">
        <v>117</v>
      </c>
      <c r="D62" s="19" t="s">
        <v>58</v>
      </c>
      <c r="E62" s="9">
        <v>1000</v>
      </c>
      <c r="F62" s="9">
        <v>0</v>
      </c>
      <c r="G62" s="9">
        <v>1000</v>
      </c>
      <c r="H62" s="9">
        <v>0</v>
      </c>
      <c r="I62" s="9">
        <v>1000</v>
      </c>
      <c r="J62" s="9">
        <v>1000</v>
      </c>
      <c r="K62" s="56">
        <f t="shared" si="0"/>
        <v>0</v>
      </c>
    </row>
    <row r="63" spans="2:11" ht="17.25" thickTop="1" thickBot="1" x14ac:dyDescent="0.3">
      <c r="C63" s="19"/>
      <c r="D63" s="32" t="s">
        <v>228</v>
      </c>
      <c r="E63" s="36">
        <f t="shared" ref="E63:I63" si="7">SUM(E58:E62)</f>
        <v>8250</v>
      </c>
      <c r="F63" s="36">
        <f t="shared" si="7"/>
        <v>4642</v>
      </c>
      <c r="G63" s="36">
        <f t="shared" si="7"/>
        <v>10760</v>
      </c>
      <c r="H63" s="36">
        <f t="shared" si="7"/>
        <v>4598.3500000000004</v>
      </c>
      <c r="I63" s="36">
        <f t="shared" si="7"/>
        <v>9240</v>
      </c>
      <c r="J63" s="36">
        <f>SUM(J58:J62)</f>
        <v>13099</v>
      </c>
      <c r="K63" s="57">
        <f t="shared" si="0"/>
        <v>0.41764069264069265</v>
      </c>
    </row>
    <row r="64" spans="2:11" ht="16.5" thickTop="1" x14ac:dyDescent="0.25">
      <c r="B64" s="29" t="s">
        <v>205</v>
      </c>
      <c r="D64" s="19"/>
      <c r="E64" s="10"/>
      <c r="F64" s="10"/>
      <c r="G64" s="10"/>
      <c r="H64" s="10"/>
      <c r="I64" s="10"/>
      <c r="J64" s="10"/>
      <c r="K64" s="56"/>
    </row>
    <row r="65" spans="1:11" x14ac:dyDescent="0.2">
      <c r="C65" s="19" t="s">
        <v>116</v>
      </c>
      <c r="D65" s="19" t="s">
        <v>55</v>
      </c>
      <c r="E65" s="64">
        <v>500</v>
      </c>
      <c r="F65" s="64">
        <v>30</v>
      </c>
      <c r="G65" s="64">
        <v>0</v>
      </c>
      <c r="H65" s="64">
        <v>30</v>
      </c>
      <c r="I65" s="64">
        <v>0</v>
      </c>
      <c r="J65" s="64">
        <v>0</v>
      </c>
      <c r="K65" s="68">
        <v>0</v>
      </c>
    </row>
    <row r="66" spans="1:11" x14ac:dyDescent="0.2">
      <c r="C66" s="19" t="s">
        <v>125</v>
      </c>
      <c r="D66" s="19" t="s">
        <v>193</v>
      </c>
      <c r="E66" s="64">
        <v>500</v>
      </c>
      <c r="F66" s="64">
        <v>272</v>
      </c>
      <c r="G66" s="64">
        <v>300</v>
      </c>
      <c r="H66" s="64">
        <v>485.18</v>
      </c>
      <c r="I66" s="64">
        <v>300</v>
      </c>
      <c r="J66" s="64">
        <v>500</v>
      </c>
      <c r="K66" s="68">
        <f t="shared" si="0"/>
        <v>0.66666666666666663</v>
      </c>
    </row>
    <row r="67" spans="1:11" ht="15.75" thickBot="1" x14ac:dyDescent="0.25">
      <c r="C67" s="19" t="s">
        <v>121</v>
      </c>
      <c r="D67" s="19" t="s">
        <v>122</v>
      </c>
      <c r="E67" s="9">
        <v>5000</v>
      </c>
      <c r="F67" s="9">
        <v>672</v>
      </c>
      <c r="G67" s="9">
        <v>5000</v>
      </c>
      <c r="H67" s="9">
        <v>1518.7</v>
      </c>
      <c r="I67" s="9">
        <v>4000</v>
      </c>
      <c r="J67" s="9">
        <v>1000</v>
      </c>
      <c r="K67" s="56">
        <f t="shared" si="0"/>
        <v>-0.75</v>
      </c>
    </row>
    <row r="68" spans="1:11" ht="17.25" thickTop="1" thickBot="1" x14ac:dyDescent="0.3">
      <c r="C68" s="19"/>
      <c r="D68" s="32" t="s">
        <v>227</v>
      </c>
      <c r="E68" s="36">
        <f t="shared" ref="E68:I68" si="8">SUM(E65:E67)</f>
        <v>6000</v>
      </c>
      <c r="F68" s="36">
        <f t="shared" si="8"/>
        <v>974</v>
      </c>
      <c r="G68" s="36">
        <f t="shared" si="8"/>
        <v>5300</v>
      </c>
      <c r="H68" s="36">
        <f t="shared" si="8"/>
        <v>2033.88</v>
      </c>
      <c r="I68" s="36">
        <f t="shared" si="8"/>
        <v>4300</v>
      </c>
      <c r="J68" s="36">
        <f>SUM(J65:J67)</f>
        <v>1500</v>
      </c>
      <c r="K68" s="57">
        <f t="shared" si="0"/>
        <v>-0.65116279069767447</v>
      </c>
    </row>
    <row r="69" spans="1:11" ht="16.5" thickTop="1" x14ac:dyDescent="0.25">
      <c r="B69" s="29" t="s">
        <v>234</v>
      </c>
      <c r="D69" s="19"/>
      <c r="E69" s="10"/>
      <c r="F69" s="10"/>
      <c r="G69" s="10"/>
      <c r="H69" s="10"/>
      <c r="I69" s="10"/>
      <c r="J69" s="10"/>
      <c r="K69" s="56"/>
    </row>
    <row r="70" spans="1:11" x14ac:dyDescent="0.2">
      <c r="C70" s="19" t="s">
        <v>119</v>
      </c>
      <c r="D70" s="19" t="s">
        <v>62</v>
      </c>
      <c r="E70" s="64">
        <v>1000</v>
      </c>
      <c r="F70" s="64">
        <v>330</v>
      </c>
      <c r="G70" s="64">
        <v>1000</v>
      </c>
      <c r="H70" s="64">
        <v>316.81</v>
      </c>
      <c r="I70" s="64">
        <v>1000</v>
      </c>
      <c r="J70" s="64">
        <v>750</v>
      </c>
      <c r="K70" s="68">
        <f t="shared" ref="K70:K85" si="9">(J70-I70)/I70</f>
        <v>-0.25</v>
      </c>
    </row>
    <row r="71" spans="1:11" x14ac:dyDescent="0.2">
      <c r="C71" s="19" t="s">
        <v>185</v>
      </c>
      <c r="D71" s="19" t="s">
        <v>183</v>
      </c>
      <c r="E71" s="64">
        <v>0</v>
      </c>
      <c r="F71" s="64">
        <v>0</v>
      </c>
      <c r="G71" s="64">
        <v>700</v>
      </c>
      <c r="H71" s="64">
        <v>0</v>
      </c>
      <c r="I71" s="64">
        <v>700</v>
      </c>
      <c r="J71" s="64">
        <v>700</v>
      </c>
      <c r="K71" s="68">
        <f t="shared" si="9"/>
        <v>0</v>
      </c>
    </row>
    <row r="72" spans="1:11" x14ac:dyDescent="0.2">
      <c r="C72" s="19" t="s">
        <v>186</v>
      </c>
      <c r="D72" s="19" t="s">
        <v>177</v>
      </c>
      <c r="E72" s="64">
        <v>0</v>
      </c>
      <c r="F72" s="64">
        <v>10</v>
      </c>
      <c r="G72" s="64">
        <v>1000</v>
      </c>
      <c r="H72" s="64">
        <v>64.400000000000006</v>
      </c>
      <c r="I72" s="64">
        <v>1000</v>
      </c>
      <c r="J72" s="64">
        <v>1000</v>
      </c>
      <c r="K72" s="68">
        <f t="shared" si="9"/>
        <v>0</v>
      </c>
    </row>
    <row r="73" spans="1:11" x14ac:dyDescent="0.2">
      <c r="C73" s="19" t="s">
        <v>120</v>
      </c>
      <c r="D73" s="19" t="s">
        <v>174</v>
      </c>
      <c r="E73" s="64">
        <v>15000</v>
      </c>
      <c r="F73" s="64">
        <v>128</v>
      </c>
      <c r="G73" s="64">
        <v>15000</v>
      </c>
      <c r="H73" s="64">
        <v>7754.49</v>
      </c>
      <c r="I73" s="64">
        <v>15000</v>
      </c>
      <c r="J73" s="64">
        <v>10000</v>
      </c>
      <c r="K73" s="68">
        <f t="shared" si="9"/>
        <v>-0.33333333333333331</v>
      </c>
    </row>
    <row r="74" spans="1:11" ht="15.75" thickBot="1" x14ac:dyDescent="0.25">
      <c r="C74" s="19" t="s">
        <v>123</v>
      </c>
      <c r="D74" s="19" t="s">
        <v>124</v>
      </c>
      <c r="E74" s="9">
        <v>5000</v>
      </c>
      <c r="F74" s="9">
        <v>0</v>
      </c>
      <c r="G74" s="9">
        <v>5000</v>
      </c>
      <c r="H74" s="9">
        <v>0</v>
      </c>
      <c r="I74" s="9">
        <v>5000</v>
      </c>
      <c r="J74" s="9">
        <v>3000</v>
      </c>
      <c r="K74" s="56">
        <f t="shared" si="9"/>
        <v>-0.4</v>
      </c>
    </row>
    <row r="75" spans="1:11" ht="17.25" thickTop="1" thickBot="1" x14ac:dyDescent="0.3">
      <c r="C75" s="19"/>
      <c r="D75" s="32" t="s">
        <v>229</v>
      </c>
      <c r="E75" s="36">
        <f t="shared" ref="E75:I75" si="10">SUM(E70:E74)</f>
        <v>21000</v>
      </c>
      <c r="F75" s="36">
        <f t="shared" si="10"/>
        <v>468</v>
      </c>
      <c r="G75" s="36">
        <f t="shared" si="10"/>
        <v>22700</v>
      </c>
      <c r="H75" s="36">
        <f t="shared" si="10"/>
        <v>8135.7</v>
      </c>
      <c r="I75" s="36">
        <f t="shared" si="10"/>
        <v>22700</v>
      </c>
      <c r="J75" s="36">
        <f>SUM(J70:J74)</f>
        <v>15450</v>
      </c>
      <c r="K75" s="57">
        <f t="shared" si="9"/>
        <v>-0.31938325991189426</v>
      </c>
    </row>
    <row r="76" spans="1:11" ht="17.25" thickTop="1" thickBot="1" x14ac:dyDescent="0.3">
      <c r="C76" s="19"/>
      <c r="D76" s="32"/>
      <c r="E76" s="36"/>
      <c r="F76" s="36"/>
      <c r="G76" s="36"/>
      <c r="H76" s="36"/>
      <c r="I76" s="36"/>
      <c r="J76" s="36"/>
      <c r="K76" s="56"/>
    </row>
    <row r="77" spans="1:11" ht="17.25" thickTop="1" thickBot="1" x14ac:dyDescent="0.3">
      <c r="C77" s="49"/>
      <c r="D77" s="50" t="s">
        <v>210</v>
      </c>
      <c r="E77" s="36">
        <f t="shared" ref="E77:I77" si="11">E25+E32+E43+E49+E56+E63+E68+E75</f>
        <v>200456</v>
      </c>
      <c r="F77" s="36">
        <f t="shared" si="11"/>
        <v>145167</v>
      </c>
      <c r="G77" s="36">
        <f t="shared" si="11"/>
        <v>212388</v>
      </c>
      <c r="H77" s="36">
        <f t="shared" si="11"/>
        <v>180085.93000000002</v>
      </c>
      <c r="I77" s="36">
        <f t="shared" si="11"/>
        <v>229423</v>
      </c>
      <c r="J77" s="36">
        <f>J25+J32+J43+J49+J56+J63+J68+J75</f>
        <v>227064.22940400001</v>
      </c>
      <c r="K77" s="57">
        <f t="shared" si="9"/>
        <v>-1.0281317025755864E-2</v>
      </c>
    </row>
    <row r="78" spans="1:11" ht="15.75" thickTop="1" x14ac:dyDescent="0.2">
      <c r="C78" s="49"/>
      <c r="D78" s="49"/>
      <c r="E78" s="9"/>
      <c r="F78" s="9"/>
      <c r="G78" s="9"/>
      <c r="H78" s="9"/>
      <c r="I78" s="9"/>
      <c r="J78" s="9"/>
      <c r="K78" s="56"/>
    </row>
    <row r="79" spans="1:11" ht="15.75" x14ac:dyDescent="0.25">
      <c r="A79" s="23" t="s">
        <v>211</v>
      </c>
      <c r="B79" s="29"/>
      <c r="D79" s="19"/>
      <c r="E79" s="10"/>
      <c r="F79" s="10"/>
      <c r="G79" s="10"/>
      <c r="H79" s="10"/>
      <c r="I79" s="10"/>
      <c r="J79" s="10"/>
      <c r="K79" s="56"/>
    </row>
    <row r="80" spans="1:11" ht="15.75" customHeight="1" x14ac:dyDescent="0.2">
      <c r="C80" s="19" t="s">
        <v>134</v>
      </c>
      <c r="D80" s="19" t="s">
        <v>259</v>
      </c>
      <c r="E80" s="64">
        <v>25857</v>
      </c>
      <c r="F80" s="64">
        <v>25857</v>
      </c>
      <c r="G80" s="64">
        <v>25857</v>
      </c>
      <c r="H80" s="64">
        <v>25857</v>
      </c>
      <c r="I80" s="64">
        <v>0</v>
      </c>
      <c r="J80" s="64">
        <v>0</v>
      </c>
      <c r="K80" s="68">
        <v>0</v>
      </c>
    </row>
    <row r="81" spans="1:11" ht="15.75" customHeight="1" x14ac:dyDescent="0.2">
      <c r="C81" s="19" t="s">
        <v>149</v>
      </c>
      <c r="D81" s="19" t="s">
        <v>255</v>
      </c>
      <c r="E81" s="64">
        <v>990</v>
      </c>
      <c r="F81" s="64">
        <v>1021</v>
      </c>
      <c r="G81" s="64">
        <v>493</v>
      </c>
      <c r="H81" s="64">
        <v>580.03</v>
      </c>
      <c r="I81" s="64">
        <v>0</v>
      </c>
      <c r="J81" s="64">
        <v>0</v>
      </c>
      <c r="K81" s="68">
        <v>0</v>
      </c>
    </row>
    <row r="82" spans="1:11" ht="15.75" customHeight="1" x14ac:dyDescent="0.2">
      <c r="C82" s="19" t="s">
        <v>133</v>
      </c>
      <c r="D82" s="19" t="s">
        <v>260</v>
      </c>
      <c r="E82" s="64">
        <v>37705</v>
      </c>
      <c r="F82" s="64">
        <v>37705</v>
      </c>
      <c r="G82" s="64">
        <v>37705</v>
      </c>
      <c r="H82" s="64">
        <v>37705</v>
      </c>
      <c r="I82" s="64">
        <v>37705</v>
      </c>
      <c r="J82" s="64">
        <v>37704.86</v>
      </c>
      <c r="K82" s="68">
        <f t="shared" si="9"/>
        <v>-3.7130354064293311E-6</v>
      </c>
    </row>
    <row r="83" spans="1:11" ht="15.75" customHeight="1" x14ac:dyDescent="0.2">
      <c r="C83" s="19" t="s">
        <v>136</v>
      </c>
      <c r="D83" s="19" t="s">
        <v>261</v>
      </c>
      <c r="E83" s="64">
        <v>25140</v>
      </c>
      <c r="F83" s="64">
        <v>25140</v>
      </c>
      <c r="G83" s="64">
        <v>25140</v>
      </c>
      <c r="H83" s="64">
        <v>25140</v>
      </c>
      <c r="I83" s="64">
        <v>25140</v>
      </c>
      <c r="J83" s="64">
        <v>25139.95</v>
      </c>
      <c r="K83" s="68">
        <f t="shared" si="9"/>
        <v>-1.9888623706950043E-6</v>
      </c>
    </row>
    <row r="84" spans="1:11" ht="15.75" customHeight="1" x14ac:dyDescent="0.2">
      <c r="C84" s="19" t="s">
        <v>150</v>
      </c>
      <c r="D84" s="19" t="s">
        <v>267</v>
      </c>
      <c r="E84" s="64">
        <v>26208</v>
      </c>
      <c r="F84" s="64">
        <v>26208</v>
      </c>
      <c r="G84" s="64">
        <v>26208</v>
      </c>
      <c r="H84" s="64">
        <v>26208</v>
      </c>
      <c r="I84" s="64">
        <v>26208</v>
      </c>
      <c r="J84" s="64">
        <v>26208</v>
      </c>
      <c r="K84" s="68">
        <f t="shared" si="9"/>
        <v>0</v>
      </c>
    </row>
    <row r="85" spans="1:11" ht="15.75" customHeight="1" x14ac:dyDescent="0.2">
      <c r="C85" s="19" t="s">
        <v>135</v>
      </c>
      <c r="D85" s="19" t="s">
        <v>256</v>
      </c>
      <c r="E85" s="64">
        <v>9562</v>
      </c>
      <c r="F85" s="64">
        <v>9562</v>
      </c>
      <c r="G85" s="64">
        <v>8535</v>
      </c>
      <c r="H85" s="64">
        <v>8534.83</v>
      </c>
      <c r="I85" s="64">
        <v>7470</v>
      </c>
      <c r="J85" s="64">
        <v>6371.91</v>
      </c>
      <c r="K85" s="68">
        <f t="shared" si="9"/>
        <v>-0.14700000000000002</v>
      </c>
    </row>
    <row r="86" spans="1:11" ht="15.75" customHeight="1" x14ac:dyDescent="0.2">
      <c r="C86" s="19" t="s">
        <v>153</v>
      </c>
      <c r="D86" s="19" t="s">
        <v>263</v>
      </c>
      <c r="E86" s="64">
        <v>9865</v>
      </c>
      <c r="F86" s="64">
        <v>9865</v>
      </c>
      <c r="G86" s="64">
        <v>9865</v>
      </c>
      <c r="H86" s="64">
        <v>9865</v>
      </c>
      <c r="I86" s="64">
        <v>9865</v>
      </c>
      <c r="J86" s="64">
        <v>9865</v>
      </c>
      <c r="K86" s="68">
        <f>(J86-I86)/I86</f>
        <v>0</v>
      </c>
    </row>
    <row r="87" spans="1:11" ht="15.75" customHeight="1" x14ac:dyDescent="0.2">
      <c r="C87" s="19" t="s">
        <v>197</v>
      </c>
      <c r="D87" s="19" t="s">
        <v>262</v>
      </c>
      <c r="E87" s="64">
        <v>2500</v>
      </c>
      <c r="F87" s="64">
        <v>1985</v>
      </c>
      <c r="G87" s="64">
        <v>2500</v>
      </c>
      <c r="H87" s="64">
        <v>1985.03</v>
      </c>
      <c r="I87" s="64">
        <v>1985</v>
      </c>
      <c r="J87" s="64">
        <v>1985.03</v>
      </c>
      <c r="K87" s="68">
        <f>(J87-I87)/I87</f>
        <v>1.5113350125930839E-5</v>
      </c>
    </row>
    <row r="88" spans="1:11" ht="15.75" customHeight="1" x14ac:dyDescent="0.2">
      <c r="C88" s="19" t="s">
        <v>208</v>
      </c>
      <c r="D88" s="19" t="s">
        <v>257</v>
      </c>
      <c r="E88" s="9">
        <v>0</v>
      </c>
      <c r="F88" s="9">
        <v>43300</v>
      </c>
      <c r="G88" s="9">
        <v>0</v>
      </c>
      <c r="H88" s="9">
        <v>0</v>
      </c>
      <c r="I88" s="9">
        <v>0</v>
      </c>
      <c r="J88" s="9">
        <v>0</v>
      </c>
      <c r="K88" s="56">
        <v>0</v>
      </c>
    </row>
    <row r="89" spans="1:11" ht="15.75" customHeight="1" thickBot="1" x14ac:dyDescent="0.25">
      <c r="C89" s="19" t="s">
        <v>319</v>
      </c>
      <c r="D89" s="19" t="s">
        <v>294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23750</v>
      </c>
      <c r="K89" s="56"/>
    </row>
    <row r="90" spans="1:11" ht="17.25" thickTop="1" thickBot="1" x14ac:dyDescent="0.3">
      <c r="C90" s="19"/>
      <c r="D90" s="32" t="s">
        <v>231</v>
      </c>
      <c r="E90" s="36">
        <f t="shared" ref="E90:K90" si="12">SUM(E80:E89)</f>
        <v>137827</v>
      </c>
      <c r="F90" s="36">
        <f t="shared" si="12"/>
        <v>180643</v>
      </c>
      <c r="G90" s="36">
        <f t="shared" si="12"/>
        <v>136303</v>
      </c>
      <c r="H90" s="36">
        <f t="shared" si="12"/>
        <v>135874.88999999998</v>
      </c>
      <c r="I90" s="36">
        <f t="shared" si="12"/>
        <v>108373</v>
      </c>
      <c r="J90" s="36">
        <f>SUM(J80:J89)</f>
        <v>131024.75</v>
      </c>
      <c r="K90" s="36">
        <f t="shared" si="12"/>
        <v>-0.14699058854765121</v>
      </c>
    </row>
    <row r="91" spans="1:11" ht="16.5" thickTop="1" x14ac:dyDescent="0.25">
      <c r="C91" s="29"/>
      <c r="D91" s="19"/>
      <c r="E91" s="10"/>
      <c r="F91" s="10"/>
      <c r="G91" s="10"/>
      <c r="H91" s="10"/>
      <c r="I91" s="10"/>
      <c r="J91" s="10"/>
      <c r="K91" s="56"/>
    </row>
    <row r="92" spans="1:11" ht="15.75" x14ac:dyDescent="0.25">
      <c r="A92" s="29" t="s">
        <v>254</v>
      </c>
      <c r="C92" s="32"/>
      <c r="D92" s="45"/>
      <c r="E92" s="46"/>
      <c r="F92" s="46"/>
      <c r="G92" s="46"/>
      <c r="H92" s="46"/>
      <c r="I92" s="52"/>
      <c r="J92" s="52"/>
      <c r="K92" s="56"/>
    </row>
    <row r="93" spans="1:11" x14ac:dyDescent="0.2">
      <c r="C93" s="19" t="s">
        <v>131</v>
      </c>
      <c r="D93" s="19" t="s">
        <v>145</v>
      </c>
      <c r="E93" s="64">
        <v>0</v>
      </c>
      <c r="F93" s="64">
        <v>29749</v>
      </c>
      <c r="G93" s="64">
        <v>10000</v>
      </c>
      <c r="H93" s="64">
        <v>0</v>
      </c>
      <c r="I93" s="64">
        <v>10000</v>
      </c>
      <c r="J93" s="64">
        <v>10000</v>
      </c>
      <c r="K93" s="68">
        <f>(J93-I93)/I93</f>
        <v>0</v>
      </c>
    </row>
    <row r="94" spans="1:11" x14ac:dyDescent="0.2">
      <c r="C94" s="19" t="s">
        <v>130</v>
      </c>
      <c r="D94" s="19" t="s">
        <v>219</v>
      </c>
      <c r="E94" s="64">
        <v>20000</v>
      </c>
      <c r="F94" s="64">
        <v>0</v>
      </c>
      <c r="G94" s="64">
        <v>20000</v>
      </c>
      <c r="H94" s="64">
        <v>0</v>
      </c>
      <c r="I94" s="64">
        <v>20000</v>
      </c>
      <c r="J94" s="64">
        <v>20000</v>
      </c>
      <c r="K94" s="68">
        <f>(J94-I94)/I94</f>
        <v>0</v>
      </c>
    </row>
    <row r="95" spans="1:11" ht="15.75" thickBot="1" x14ac:dyDescent="0.25">
      <c r="C95" s="19" t="s">
        <v>132</v>
      </c>
      <c r="D95" s="19" t="s">
        <v>220</v>
      </c>
      <c r="E95" s="9">
        <v>20000</v>
      </c>
      <c r="F95" s="9">
        <v>0</v>
      </c>
      <c r="G95" s="9">
        <v>20000</v>
      </c>
      <c r="H95" s="9">
        <v>0</v>
      </c>
      <c r="I95" s="9">
        <v>20000</v>
      </c>
      <c r="J95" s="9">
        <v>20000</v>
      </c>
      <c r="K95" s="56">
        <f>(J95-I95)/I95</f>
        <v>0</v>
      </c>
    </row>
    <row r="96" spans="1:11" ht="17.25" thickTop="1" thickBot="1" x14ac:dyDescent="0.3">
      <c r="C96" s="19"/>
      <c r="D96" s="32" t="s">
        <v>230</v>
      </c>
      <c r="E96" s="4">
        <f t="shared" ref="E96:I96" si="13">SUM(E93:E95)</f>
        <v>40000</v>
      </c>
      <c r="F96" s="4">
        <f t="shared" si="13"/>
        <v>29749</v>
      </c>
      <c r="G96" s="4">
        <f t="shared" si="13"/>
        <v>50000</v>
      </c>
      <c r="H96" s="4">
        <f t="shared" si="13"/>
        <v>0</v>
      </c>
      <c r="I96" s="4">
        <f t="shared" si="13"/>
        <v>50000</v>
      </c>
      <c r="J96" s="4">
        <f>SUM(J93:J95)</f>
        <v>50000</v>
      </c>
      <c r="K96" s="57">
        <f>(J96-I96)/I96</f>
        <v>0</v>
      </c>
    </row>
    <row r="97" spans="3:11" ht="16.5" thickTop="1" x14ac:dyDescent="0.25">
      <c r="C97" s="19"/>
      <c r="D97" s="32"/>
      <c r="E97" s="3"/>
      <c r="F97" s="3"/>
      <c r="G97" s="3"/>
      <c r="H97" s="3"/>
      <c r="I97" s="3"/>
      <c r="J97" s="3"/>
      <c r="K97" s="56"/>
    </row>
    <row r="98" spans="3:11" ht="16.5" thickBot="1" x14ac:dyDescent="0.3">
      <c r="C98" s="19"/>
      <c r="D98" s="32"/>
      <c r="E98" s="9"/>
      <c r="F98" s="9"/>
      <c r="G98" s="9"/>
      <c r="H98" s="9"/>
      <c r="I98" s="9"/>
      <c r="J98" s="9"/>
      <c r="K98" s="56"/>
    </row>
    <row r="99" spans="3:11" ht="16.5" thickTop="1" thickBot="1" x14ac:dyDescent="0.25">
      <c r="C99" s="19"/>
      <c r="D99" s="34" t="s">
        <v>137</v>
      </c>
      <c r="E99" s="4">
        <f t="shared" ref="E99:I99" si="14">SUM(E11)</f>
        <v>378283</v>
      </c>
      <c r="F99" s="4">
        <f t="shared" si="14"/>
        <v>397401</v>
      </c>
      <c r="G99" s="4">
        <f t="shared" si="14"/>
        <v>398691</v>
      </c>
      <c r="H99" s="4">
        <f t="shared" si="14"/>
        <v>377780.05</v>
      </c>
      <c r="I99" s="4">
        <f t="shared" si="14"/>
        <v>387795.8</v>
      </c>
      <c r="J99" s="4">
        <f>SUM(J11)</f>
        <v>408088.7817702</v>
      </c>
      <c r="K99" s="57">
        <f>(J99-I99)/I99</f>
        <v>5.2329039587844982E-2</v>
      </c>
    </row>
    <row r="100" spans="3:11" ht="16.5" thickTop="1" thickBot="1" x14ac:dyDescent="0.25">
      <c r="C100" s="19"/>
      <c r="D100" s="34"/>
      <c r="E100" s="9"/>
      <c r="F100" s="9"/>
      <c r="G100" s="9"/>
      <c r="H100" s="9"/>
      <c r="I100" s="9"/>
      <c r="J100" s="9"/>
      <c r="K100" s="56"/>
    </row>
    <row r="101" spans="3:11" ht="16.5" thickTop="1" thickBot="1" x14ac:dyDescent="0.25">
      <c r="C101" s="19"/>
      <c r="D101" s="34" t="s">
        <v>138</v>
      </c>
      <c r="E101" s="4">
        <f t="shared" ref="E101:I101" si="15">E77+E90+E96</f>
        <v>378283</v>
      </c>
      <c r="F101" s="4">
        <f t="shared" si="15"/>
        <v>355559</v>
      </c>
      <c r="G101" s="4">
        <f t="shared" si="15"/>
        <v>398691</v>
      </c>
      <c r="H101" s="4">
        <f t="shared" si="15"/>
        <v>315960.82</v>
      </c>
      <c r="I101" s="4">
        <f t="shared" si="15"/>
        <v>387796</v>
      </c>
      <c r="J101" s="4">
        <f>J77+J90+J96</f>
        <v>408088.97940399998</v>
      </c>
      <c r="K101" s="57">
        <f>(J101-I101)/I101</f>
        <v>5.2329006498261929E-2</v>
      </c>
    </row>
    <row r="102" spans="3:11" ht="15.75" thickTop="1" x14ac:dyDescent="0.2">
      <c r="C102" s="19"/>
      <c r="D102" s="34"/>
      <c r="E102" s="9"/>
      <c r="F102" s="9"/>
      <c r="G102" s="9"/>
      <c r="H102" s="9"/>
      <c r="I102" s="9"/>
      <c r="J102" s="9"/>
      <c r="K102" s="56"/>
    </row>
    <row r="103" spans="3:11" ht="15.75" thickBot="1" x14ac:dyDescent="0.25">
      <c r="C103" s="19"/>
      <c r="D103" s="34"/>
      <c r="E103" s="9"/>
      <c r="F103" s="9"/>
      <c r="G103" s="9"/>
      <c r="H103" s="9"/>
      <c r="I103" s="9"/>
      <c r="J103" s="9"/>
      <c r="K103" s="61"/>
    </row>
    <row r="104" spans="3:11" ht="15" customHeight="1" thickTop="1" thickBot="1" x14ac:dyDescent="0.25">
      <c r="C104" s="19"/>
      <c r="D104" s="34" t="s">
        <v>81</v>
      </c>
      <c r="E104" s="6">
        <f t="shared" ref="E104:J104" si="16">E99-E101</f>
        <v>0</v>
      </c>
      <c r="F104" s="6">
        <f t="shared" si="16"/>
        <v>41842</v>
      </c>
      <c r="G104" s="6">
        <f t="shared" si="16"/>
        <v>0</v>
      </c>
      <c r="H104" s="6">
        <f>H99-H101</f>
        <v>61819.229999999981</v>
      </c>
      <c r="I104" s="6">
        <f t="shared" si="16"/>
        <v>-0.20000000001164153</v>
      </c>
      <c r="J104" s="6">
        <f t="shared" si="16"/>
        <v>-0.19763379998039454</v>
      </c>
      <c r="K104" s="57"/>
    </row>
    <row r="105" spans="3:11" ht="15.75" thickTop="1" x14ac:dyDescent="0.2">
      <c r="C105" s="19"/>
      <c r="D105" s="34"/>
      <c r="E105" s="9"/>
      <c r="F105" s="9"/>
      <c r="G105" s="9"/>
      <c r="H105" s="9"/>
      <c r="I105" s="9"/>
      <c r="J105" s="9"/>
      <c r="K105" s="56"/>
    </row>
    <row r="106" spans="3:11" ht="15.75" x14ac:dyDescent="0.25">
      <c r="C106" s="19"/>
      <c r="D106" s="34"/>
      <c r="E106" s="11"/>
      <c r="F106" s="11"/>
      <c r="G106" s="11"/>
      <c r="H106" s="11"/>
      <c r="I106" s="11"/>
      <c r="J106" s="11"/>
      <c r="K106" s="56"/>
    </row>
    <row r="107" spans="3:11" ht="15.75" x14ac:dyDescent="0.25">
      <c r="C107" s="19"/>
      <c r="D107" s="32"/>
      <c r="E107" s="12"/>
      <c r="F107" s="12"/>
      <c r="G107" s="12"/>
      <c r="H107" s="12"/>
      <c r="I107" s="12"/>
      <c r="J107" s="12"/>
      <c r="K107" s="58"/>
    </row>
  </sheetData>
  <pageMargins left="0" right="0" top="0.25" bottom="0.25" header="0.3" footer="0.3"/>
  <pageSetup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5E25-CFE5-486B-AD92-3859F298E24D}">
  <sheetPr codeName="Sheet5">
    <pageSetUpPr fitToPage="1"/>
  </sheetPr>
  <dimension ref="A1:M106"/>
  <sheetViews>
    <sheetView view="pageBreakPreview" zoomScaleNormal="100" zoomScaleSheetLayoutView="100" workbookViewId="0">
      <pane xSplit="4" ySplit="4" topLeftCell="I83" activePane="bottomRight" state="frozen"/>
      <selection pane="topRight" activeCell="E1" sqref="E1"/>
      <selection pane="bottomLeft" activeCell="A4" sqref="A4"/>
      <selection pane="bottomRight" activeCell="L5" sqref="L5"/>
    </sheetView>
  </sheetViews>
  <sheetFormatPr defaultColWidth="3.7109375" defaultRowHeight="15" x14ac:dyDescent="0.2"/>
  <cols>
    <col min="1" max="1" width="4" style="22" customWidth="1"/>
    <col min="2" max="2" width="5.28515625" style="22" customWidth="1"/>
    <col min="3" max="3" width="22.7109375" style="19" customWidth="1"/>
    <col min="4" max="4" width="75.42578125" style="19" bestFit="1" customWidth="1"/>
    <col min="5" max="5" width="15.7109375" style="1" customWidth="1"/>
    <col min="6" max="6" width="15.28515625" style="1" customWidth="1"/>
    <col min="7" max="7" width="15.7109375" style="1" customWidth="1"/>
    <col min="8" max="8" width="14" style="1" customWidth="1"/>
    <col min="9" max="9" width="15.7109375" style="46" customWidth="1"/>
    <col min="10" max="10" width="17.28515625" style="46" customWidth="1"/>
    <col min="11" max="11" width="15.7109375" style="55" customWidth="1"/>
    <col min="12" max="12" width="20.140625" style="19" customWidth="1"/>
    <col min="13" max="13" width="12.28515625" style="19" customWidth="1"/>
    <col min="14" max="14" width="5.5703125" style="19" customWidth="1"/>
    <col min="15" max="15" width="5.140625" style="19" customWidth="1"/>
    <col min="16" max="16" width="5.5703125" style="19" customWidth="1"/>
    <col min="17" max="17" width="4.7109375" style="19" customWidth="1"/>
    <col min="18" max="1023" width="3.5703125" style="19" customWidth="1"/>
    <col min="1024" max="16384" width="3.7109375" style="19"/>
  </cols>
  <sheetData>
    <row r="1" spans="1:13" s="22" customFormat="1" ht="15.75" x14ac:dyDescent="0.25">
      <c r="A1" s="23" t="s">
        <v>298</v>
      </c>
      <c r="B1" s="23"/>
      <c r="C1" s="23"/>
      <c r="E1" s="24"/>
      <c r="F1" s="24"/>
      <c r="G1" s="24"/>
      <c r="H1" s="24"/>
      <c r="I1" s="24"/>
      <c r="J1" s="24"/>
      <c r="K1" s="53"/>
    </row>
    <row r="2" spans="1:13" s="22" customFormat="1" ht="15.75" x14ac:dyDescent="0.25">
      <c r="A2" s="23"/>
      <c r="B2" s="23"/>
      <c r="C2" s="23"/>
      <c r="E2" s="24"/>
      <c r="F2" s="24"/>
      <c r="G2" s="24"/>
      <c r="H2" s="24"/>
      <c r="I2" s="24"/>
      <c r="J2" s="24"/>
      <c r="K2" s="53"/>
    </row>
    <row r="3" spans="1:13" ht="33.75" customHeight="1" x14ac:dyDescent="0.25">
      <c r="C3" s="30" t="s">
        <v>0</v>
      </c>
      <c r="D3" s="30" t="s">
        <v>1</v>
      </c>
      <c r="E3" s="2" t="s">
        <v>159</v>
      </c>
      <c r="F3" s="2" t="s">
        <v>199</v>
      </c>
      <c r="G3" s="2" t="s">
        <v>172</v>
      </c>
      <c r="H3" s="2" t="s">
        <v>287</v>
      </c>
      <c r="I3" s="2" t="s">
        <v>198</v>
      </c>
      <c r="J3" s="2" t="s">
        <v>289</v>
      </c>
      <c r="K3" s="54" t="s">
        <v>2</v>
      </c>
    </row>
    <row r="4" spans="1:13" ht="19.899999999999999" customHeight="1" x14ac:dyDescent="0.25">
      <c r="A4" s="29" t="s">
        <v>243</v>
      </c>
      <c r="B4" s="29"/>
      <c r="C4" s="29"/>
      <c r="E4" s="3"/>
      <c r="F4" s="3"/>
      <c r="G4" s="3"/>
      <c r="H4" s="3"/>
      <c r="I4" s="9"/>
      <c r="J4" s="9"/>
      <c r="M4" s="20"/>
    </row>
    <row r="5" spans="1:13" ht="16.5" customHeight="1" x14ac:dyDescent="0.2">
      <c r="C5" s="19" t="s">
        <v>3</v>
      </c>
      <c r="D5" s="19" t="s">
        <v>276</v>
      </c>
      <c r="E5" s="63">
        <v>292874</v>
      </c>
      <c r="F5" s="63">
        <v>298994</v>
      </c>
      <c r="G5" s="63">
        <v>355500</v>
      </c>
      <c r="H5" s="63">
        <v>369193.77</v>
      </c>
      <c r="I5" s="64">
        <v>394010</v>
      </c>
      <c r="J5" s="64">
        <v>319785</v>
      </c>
      <c r="K5" s="65">
        <f>SUM(J5-I5)/I5</f>
        <v>-0.18838354356488415</v>
      </c>
      <c r="L5" s="18"/>
    </row>
    <row r="6" spans="1:13" ht="16.5" customHeight="1" x14ac:dyDescent="0.2">
      <c r="C6" s="19" t="s">
        <v>6</v>
      </c>
      <c r="D6" s="19" t="s">
        <v>278</v>
      </c>
      <c r="E6" s="63">
        <v>550000</v>
      </c>
      <c r="F6" s="63">
        <v>463308</v>
      </c>
      <c r="G6" s="63">
        <v>500000</v>
      </c>
      <c r="H6" s="63">
        <v>434145.59</v>
      </c>
      <c r="I6" s="64">
        <v>500000</v>
      </c>
      <c r="J6" s="64">
        <v>500000</v>
      </c>
      <c r="K6" s="65">
        <f t="shared" ref="K6:K68" si="0">SUM(J6-I6)/I6</f>
        <v>0</v>
      </c>
      <c r="M6" s="20"/>
    </row>
    <row r="7" spans="1:13" ht="16.5" customHeight="1" x14ac:dyDescent="0.2">
      <c r="C7" s="19" t="s">
        <v>4</v>
      </c>
      <c r="D7" s="19" t="s">
        <v>244</v>
      </c>
      <c r="E7" s="63">
        <v>1000</v>
      </c>
      <c r="F7" s="63">
        <v>0</v>
      </c>
      <c r="G7" s="63">
        <v>1000</v>
      </c>
      <c r="H7" s="63">
        <v>8250.0499999999993</v>
      </c>
      <c r="I7" s="64">
        <v>1000</v>
      </c>
      <c r="J7" s="64">
        <v>1000</v>
      </c>
      <c r="K7" s="65">
        <f t="shared" si="0"/>
        <v>0</v>
      </c>
    </row>
    <row r="8" spans="1:13" ht="16.5" customHeight="1" x14ac:dyDescent="0.2">
      <c r="C8" s="19" t="s">
        <v>5</v>
      </c>
      <c r="D8" s="19" t="s">
        <v>162</v>
      </c>
      <c r="E8" s="63">
        <v>14000</v>
      </c>
      <c r="F8" s="63">
        <v>31307</v>
      </c>
      <c r="G8" s="63">
        <v>25900</v>
      </c>
      <c r="H8" s="63">
        <v>24755.49</v>
      </c>
      <c r="I8" s="64">
        <v>25000</v>
      </c>
      <c r="J8" s="64">
        <v>25000</v>
      </c>
      <c r="K8" s="65">
        <f t="shared" si="0"/>
        <v>0</v>
      </c>
      <c r="M8" s="20"/>
    </row>
    <row r="9" spans="1:13" ht="16.5" customHeight="1" thickBot="1" x14ac:dyDescent="0.25">
      <c r="C9" s="19" t="s">
        <v>158</v>
      </c>
      <c r="D9" s="19" t="s">
        <v>253</v>
      </c>
      <c r="E9" s="3">
        <v>0</v>
      </c>
      <c r="F9" s="3">
        <v>0</v>
      </c>
      <c r="G9" s="3">
        <v>0</v>
      </c>
      <c r="H9" s="3">
        <v>0</v>
      </c>
      <c r="I9" s="9">
        <v>0</v>
      </c>
      <c r="J9" s="9">
        <v>0</v>
      </c>
      <c r="K9" s="59">
        <v>0</v>
      </c>
      <c r="M9" s="20"/>
    </row>
    <row r="10" spans="1:13" ht="16.5" customHeight="1" thickTop="1" thickBot="1" x14ac:dyDescent="0.3">
      <c r="C10" s="35"/>
      <c r="D10" s="31" t="s">
        <v>245</v>
      </c>
      <c r="E10" s="4">
        <f t="shared" ref="E10:I10" si="1">SUM(E5:E9)</f>
        <v>857874</v>
      </c>
      <c r="F10" s="4">
        <f t="shared" si="1"/>
        <v>793609</v>
      </c>
      <c r="G10" s="4">
        <f t="shared" si="1"/>
        <v>882400</v>
      </c>
      <c r="H10" s="4">
        <f t="shared" si="1"/>
        <v>836344.90000000014</v>
      </c>
      <c r="I10" s="4">
        <f t="shared" si="1"/>
        <v>920010</v>
      </c>
      <c r="J10" s="4">
        <f>SUM(J5:J9)</f>
        <v>845785</v>
      </c>
      <c r="K10" s="60">
        <f t="shared" si="0"/>
        <v>-8.0678470886186016E-2</v>
      </c>
    </row>
    <row r="11" spans="1:13" ht="16.5" customHeight="1" thickTop="1" x14ac:dyDescent="0.25">
      <c r="D11" s="32"/>
      <c r="E11" s="3"/>
      <c r="F11" s="3"/>
      <c r="G11" s="3"/>
      <c r="H11" s="3"/>
      <c r="I11" s="9"/>
      <c r="J11" s="9"/>
      <c r="K11" s="59"/>
    </row>
    <row r="12" spans="1:13" ht="16.5" customHeight="1" x14ac:dyDescent="0.25">
      <c r="A12" s="23" t="s">
        <v>246</v>
      </c>
      <c r="B12" s="23"/>
      <c r="C12" s="29"/>
      <c r="E12" s="3"/>
      <c r="F12" s="3"/>
      <c r="G12" s="3"/>
      <c r="H12" s="3"/>
      <c r="I12" s="9"/>
      <c r="J12" s="9"/>
      <c r="K12" s="59"/>
    </row>
    <row r="13" spans="1:13" ht="16.5" customHeight="1" x14ac:dyDescent="0.25">
      <c r="A13" s="23"/>
      <c r="B13" s="23" t="s">
        <v>201</v>
      </c>
      <c r="C13" s="29"/>
      <c r="E13" s="3"/>
      <c r="F13" s="3"/>
      <c r="G13" s="3"/>
      <c r="H13" s="3"/>
      <c r="I13" s="9"/>
      <c r="J13" s="9"/>
      <c r="K13" s="59"/>
    </row>
    <row r="14" spans="1:13" ht="15" customHeight="1" x14ac:dyDescent="0.25">
      <c r="B14" s="23"/>
      <c r="C14" s="19" t="s">
        <v>7</v>
      </c>
      <c r="D14" s="19" t="s">
        <v>8</v>
      </c>
      <c r="E14" s="66">
        <v>199270</v>
      </c>
      <c r="F14" s="66">
        <v>130548</v>
      </c>
      <c r="G14" s="66">
        <v>189655</v>
      </c>
      <c r="H14" s="66">
        <v>171090.5</v>
      </c>
      <c r="I14" s="67">
        <v>210237</v>
      </c>
      <c r="J14" s="67">
        <v>215435.29</v>
      </c>
      <c r="K14" s="65">
        <f t="shared" si="0"/>
        <v>2.4725857008994649E-2</v>
      </c>
    </row>
    <row r="15" spans="1:13" ht="15" customHeight="1" x14ac:dyDescent="0.25">
      <c r="A15" s="23"/>
      <c r="B15" s="23"/>
      <c r="C15" s="19" t="s">
        <v>9</v>
      </c>
      <c r="D15" s="19" t="s">
        <v>10</v>
      </c>
      <c r="E15" s="66">
        <v>0</v>
      </c>
      <c r="F15" s="66">
        <v>0</v>
      </c>
      <c r="G15" s="66">
        <v>0</v>
      </c>
      <c r="H15" s="66">
        <v>1076.94</v>
      </c>
      <c r="I15" s="67">
        <v>0</v>
      </c>
      <c r="J15" s="67">
        <v>0</v>
      </c>
      <c r="K15" s="65">
        <v>0</v>
      </c>
    </row>
    <row r="16" spans="1:13" ht="15" customHeight="1" x14ac:dyDescent="0.25">
      <c r="B16" s="23"/>
      <c r="C16" s="19" t="s">
        <v>11</v>
      </c>
      <c r="D16" s="19" t="s">
        <v>12</v>
      </c>
      <c r="E16" s="66">
        <v>5600</v>
      </c>
      <c r="F16" s="66">
        <v>10657</v>
      </c>
      <c r="G16" s="66">
        <v>11045</v>
      </c>
      <c r="H16" s="66">
        <v>15606.91</v>
      </c>
      <c r="I16" s="67">
        <v>14000</v>
      </c>
      <c r="J16" s="67">
        <v>17500</v>
      </c>
      <c r="K16" s="65">
        <f t="shared" si="0"/>
        <v>0.25</v>
      </c>
    </row>
    <row r="17" spans="2:12" s="22" customFormat="1" x14ac:dyDescent="0.2">
      <c r="C17" s="19" t="s">
        <v>281</v>
      </c>
      <c r="D17" s="19" t="s">
        <v>282</v>
      </c>
      <c r="E17" s="67">
        <v>0</v>
      </c>
      <c r="F17" s="67">
        <v>0</v>
      </c>
      <c r="G17" s="67">
        <v>0</v>
      </c>
      <c r="H17" s="67">
        <v>703.59</v>
      </c>
      <c r="I17" s="67">
        <v>987</v>
      </c>
      <c r="J17" s="62">
        <f>SUM(J14:J16)*0.44%</f>
        <v>1024.9152760000002</v>
      </c>
      <c r="K17" s="65">
        <f t="shared" si="0"/>
        <v>3.8414666666666847E-2</v>
      </c>
      <c r="L17" s="26"/>
    </row>
    <row r="18" spans="2:12" ht="15" customHeight="1" x14ac:dyDescent="0.2">
      <c r="C18" s="19" t="s">
        <v>13</v>
      </c>
      <c r="D18" s="19" t="s">
        <v>14</v>
      </c>
      <c r="E18" s="66">
        <v>15344</v>
      </c>
      <c r="F18" s="66">
        <v>10994</v>
      </c>
      <c r="G18" s="66">
        <v>15462</v>
      </c>
      <c r="H18" s="66">
        <v>13782.89</v>
      </c>
      <c r="I18" s="67">
        <v>17275</v>
      </c>
      <c r="J18" s="67">
        <v>17936.02</v>
      </c>
      <c r="K18" s="65">
        <f t="shared" si="0"/>
        <v>3.8264544138929116E-2</v>
      </c>
    </row>
    <row r="19" spans="2:12" ht="15" customHeight="1" x14ac:dyDescent="0.2">
      <c r="C19" s="19" t="s">
        <v>15</v>
      </c>
      <c r="D19" s="19" t="s">
        <v>16</v>
      </c>
      <c r="E19" s="66">
        <v>13451</v>
      </c>
      <c r="F19" s="66">
        <v>9940</v>
      </c>
      <c r="G19" s="66">
        <v>14049</v>
      </c>
      <c r="H19" s="66">
        <v>13029.9</v>
      </c>
      <c r="I19" s="67">
        <v>16257</v>
      </c>
      <c r="J19" s="67">
        <v>17470.150000000001</v>
      </c>
      <c r="K19" s="65">
        <f t="shared" si="0"/>
        <v>7.4623239220028378E-2</v>
      </c>
    </row>
    <row r="20" spans="2:12" ht="15" customHeight="1" x14ac:dyDescent="0.2">
      <c r="C20" s="19" t="s">
        <v>17</v>
      </c>
      <c r="D20" s="19" t="s">
        <v>18</v>
      </c>
      <c r="E20" s="66">
        <v>45056</v>
      </c>
      <c r="F20" s="66">
        <v>36943</v>
      </c>
      <c r="G20" s="66">
        <v>59632</v>
      </c>
      <c r="H20" s="66">
        <v>44723.26</v>
      </c>
      <c r="I20" s="67">
        <v>65534</v>
      </c>
      <c r="J20" s="67">
        <v>54814.69</v>
      </c>
      <c r="K20" s="65">
        <f t="shared" si="0"/>
        <v>-0.16356868190557569</v>
      </c>
    </row>
    <row r="21" spans="2:12" ht="15" customHeight="1" x14ac:dyDescent="0.2">
      <c r="C21" s="19" t="s">
        <v>296</v>
      </c>
      <c r="D21" s="19" t="s">
        <v>288</v>
      </c>
      <c r="E21" s="66">
        <v>0</v>
      </c>
      <c r="F21" s="66">
        <v>0</v>
      </c>
      <c r="G21" s="66">
        <v>0</v>
      </c>
      <c r="H21" s="66">
        <v>0</v>
      </c>
      <c r="I21" s="67">
        <v>0</v>
      </c>
      <c r="J21" s="67">
        <v>1926.4</v>
      </c>
      <c r="K21" s="65">
        <v>1</v>
      </c>
    </row>
    <row r="22" spans="2:12" ht="15" customHeight="1" x14ac:dyDescent="0.2">
      <c r="C22" s="19" t="s">
        <v>139</v>
      </c>
      <c r="D22" s="19" t="s">
        <v>140</v>
      </c>
      <c r="E22" s="66">
        <v>731</v>
      </c>
      <c r="F22" s="66">
        <v>401</v>
      </c>
      <c r="G22" s="66">
        <v>316</v>
      </c>
      <c r="H22" s="66">
        <v>286.52999999999997</v>
      </c>
      <c r="I22" s="67">
        <v>258</v>
      </c>
      <c r="J22" s="67">
        <v>349.97</v>
      </c>
      <c r="K22" s="65">
        <f t="shared" si="0"/>
        <v>0.35647286821705437</v>
      </c>
    </row>
    <row r="23" spans="2:12" ht="15" customHeight="1" thickBot="1" x14ac:dyDescent="0.25">
      <c r="C23" s="19" t="s">
        <v>19</v>
      </c>
      <c r="D23" s="19" t="s">
        <v>217</v>
      </c>
      <c r="E23" s="5">
        <v>1330</v>
      </c>
      <c r="F23" s="5">
        <v>812</v>
      </c>
      <c r="G23" s="5">
        <v>1180</v>
      </c>
      <c r="H23" s="5">
        <v>998.79</v>
      </c>
      <c r="I23" s="10">
        <v>1180</v>
      </c>
      <c r="J23" s="10">
        <v>1256.5</v>
      </c>
      <c r="K23" s="59">
        <f t="shared" si="0"/>
        <v>6.4830508474576276E-2</v>
      </c>
    </row>
    <row r="24" spans="2:12" ht="15" customHeight="1" thickTop="1" thickBot="1" x14ac:dyDescent="0.3">
      <c r="D24" s="32" t="s">
        <v>223</v>
      </c>
      <c r="E24" s="37">
        <f t="shared" ref="E24:I24" si="2">SUM(E14:E23)</f>
        <v>280782</v>
      </c>
      <c r="F24" s="37">
        <f t="shared" si="2"/>
        <v>200295</v>
      </c>
      <c r="G24" s="37">
        <f t="shared" si="2"/>
        <v>291339</v>
      </c>
      <c r="H24" s="37">
        <f t="shared" si="2"/>
        <v>261299.31000000003</v>
      </c>
      <c r="I24" s="37">
        <f t="shared" si="2"/>
        <v>325728</v>
      </c>
      <c r="J24" s="37">
        <f>SUM(J14:J23)</f>
        <v>327713.935276</v>
      </c>
      <c r="K24" s="60">
        <f t="shared" si="0"/>
        <v>6.0969129948914551E-3</v>
      </c>
    </row>
    <row r="25" spans="2:12" ht="16.5" customHeight="1" thickTop="1" x14ac:dyDescent="0.25">
      <c r="B25" s="23" t="s">
        <v>233</v>
      </c>
      <c r="E25" s="5"/>
      <c r="F25" s="5"/>
      <c r="G25" s="5"/>
      <c r="H25" s="5"/>
      <c r="I25" s="10"/>
      <c r="J25" s="10"/>
      <c r="K25" s="59"/>
    </row>
    <row r="26" spans="2:12" ht="15" customHeight="1" x14ac:dyDescent="0.25">
      <c r="B26" s="23"/>
      <c r="C26" s="19" t="s">
        <v>20</v>
      </c>
      <c r="D26" s="19" t="s">
        <v>251</v>
      </c>
      <c r="E26" s="66">
        <v>900</v>
      </c>
      <c r="F26" s="66">
        <v>883</v>
      </c>
      <c r="G26" s="66">
        <v>1000</v>
      </c>
      <c r="H26" s="66">
        <v>547.02</v>
      </c>
      <c r="I26" s="67">
        <v>1000</v>
      </c>
      <c r="J26" s="67">
        <v>1200</v>
      </c>
      <c r="K26" s="65">
        <f t="shared" si="0"/>
        <v>0.2</v>
      </c>
    </row>
    <row r="27" spans="2:12" ht="15" customHeight="1" x14ac:dyDescent="0.2">
      <c r="C27" s="19" t="s">
        <v>29</v>
      </c>
      <c r="D27" s="19" t="s">
        <v>191</v>
      </c>
      <c r="E27" s="66">
        <v>2770</v>
      </c>
      <c r="F27" s="66">
        <v>2805</v>
      </c>
      <c r="G27" s="66">
        <v>2770</v>
      </c>
      <c r="H27" s="66">
        <v>2382.3000000000002</v>
      </c>
      <c r="I27" s="67">
        <v>2800</v>
      </c>
      <c r="J27" s="67">
        <v>2800</v>
      </c>
      <c r="K27" s="65">
        <f t="shared" si="0"/>
        <v>0</v>
      </c>
    </row>
    <row r="28" spans="2:12" ht="15" customHeight="1" x14ac:dyDescent="0.2">
      <c r="C28" s="19" t="s">
        <v>30</v>
      </c>
      <c r="D28" s="19" t="s">
        <v>192</v>
      </c>
      <c r="E28" s="66">
        <v>300</v>
      </c>
      <c r="F28" s="66">
        <v>0</v>
      </c>
      <c r="G28" s="66">
        <v>300</v>
      </c>
      <c r="H28" s="66">
        <v>39.200000000000003</v>
      </c>
      <c r="I28" s="67">
        <v>500</v>
      </c>
      <c r="J28" s="67">
        <v>500</v>
      </c>
      <c r="K28" s="65">
        <f t="shared" si="0"/>
        <v>0</v>
      </c>
    </row>
    <row r="29" spans="2:12" ht="15" customHeight="1" x14ac:dyDescent="0.25">
      <c r="B29" s="23"/>
      <c r="C29" s="19" t="s">
        <v>35</v>
      </c>
      <c r="D29" s="19" t="s">
        <v>36</v>
      </c>
      <c r="E29" s="66">
        <v>400</v>
      </c>
      <c r="F29" s="66">
        <v>0</v>
      </c>
      <c r="G29" s="66">
        <v>800</v>
      </c>
      <c r="H29" s="66">
        <v>77</v>
      </c>
      <c r="I29" s="67">
        <v>800</v>
      </c>
      <c r="J29" s="67">
        <v>1500</v>
      </c>
      <c r="K29" s="65">
        <f t="shared" si="0"/>
        <v>0.875</v>
      </c>
    </row>
    <row r="30" spans="2:12" ht="15" customHeight="1" thickBot="1" x14ac:dyDescent="0.25">
      <c r="C30" s="19" t="s">
        <v>43</v>
      </c>
      <c r="D30" s="19" t="s">
        <v>44</v>
      </c>
      <c r="E30" s="3">
        <v>500</v>
      </c>
      <c r="F30" s="3">
        <v>0</v>
      </c>
      <c r="G30" s="3">
        <v>500</v>
      </c>
      <c r="H30" s="3">
        <v>133.21</v>
      </c>
      <c r="I30" s="9">
        <v>750</v>
      </c>
      <c r="J30" s="9">
        <v>750</v>
      </c>
      <c r="K30" s="59">
        <f t="shared" si="0"/>
        <v>0</v>
      </c>
    </row>
    <row r="31" spans="2:12" ht="16.5" customHeight="1" thickTop="1" thickBot="1" x14ac:dyDescent="0.3">
      <c r="D31" s="32" t="s">
        <v>224</v>
      </c>
      <c r="E31" s="4">
        <f t="shared" ref="E31:I31" si="3">SUM(E26:E30)</f>
        <v>4870</v>
      </c>
      <c r="F31" s="4">
        <f t="shared" si="3"/>
        <v>3688</v>
      </c>
      <c r="G31" s="4">
        <f t="shared" si="3"/>
        <v>5370</v>
      </c>
      <c r="H31" s="4">
        <f t="shared" si="3"/>
        <v>3178.73</v>
      </c>
      <c r="I31" s="4">
        <f t="shared" si="3"/>
        <v>5850</v>
      </c>
      <c r="J31" s="4">
        <f>SUM(J26:J30)</f>
        <v>6750</v>
      </c>
      <c r="K31" s="60">
        <f t="shared" si="0"/>
        <v>0.15384615384615385</v>
      </c>
    </row>
    <row r="32" spans="2:12" ht="16.5" customHeight="1" thickTop="1" x14ac:dyDescent="0.25">
      <c r="B32" s="23" t="s">
        <v>212</v>
      </c>
      <c r="E32" s="5"/>
      <c r="F32" s="5"/>
      <c r="G32" s="5"/>
      <c r="H32" s="5"/>
      <c r="I32" s="10"/>
      <c r="J32" s="10"/>
      <c r="K32" s="59"/>
    </row>
    <row r="33" spans="2:11" ht="15" customHeight="1" x14ac:dyDescent="0.2">
      <c r="C33" s="19" t="s">
        <v>28</v>
      </c>
      <c r="D33" s="19" t="s">
        <v>202</v>
      </c>
      <c r="E33" s="66">
        <v>29050</v>
      </c>
      <c r="F33" s="66">
        <v>29050</v>
      </c>
      <c r="G33" s="66">
        <v>30376</v>
      </c>
      <c r="H33" s="66">
        <v>30375.8</v>
      </c>
      <c r="I33" s="67">
        <v>31641</v>
      </c>
      <c r="J33" s="67">
        <v>34921.58</v>
      </c>
      <c r="K33" s="65">
        <f t="shared" si="0"/>
        <v>0.10368129957965935</v>
      </c>
    </row>
    <row r="34" spans="2:11" ht="15" customHeight="1" x14ac:dyDescent="0.2">
      <c r="C34" s="19" t="s">
        <v>21</v>
      </c>
      <c r="D34" s="19" t="s">
        <v>315</v>
      </c>
      <c r="E34" s="66">
        <v>500</v>
      </c>
      <c r="F34" s="66">
        <v>600</v>
      </c>
      <c r="G34" s="66">
        <v>500</v>
      </c>
      <c r="H34" s="66">
        <v>934</v>
      </c>
      <c r="I34" s="67">
        <v>500</v>
      </c>
      <c r="J34" s="67">
        <v>500</v>
      </c>
      <c r="K34" s="65">
        <f t="shared" si="0"/>
        <v>0</v>
      </c>
    </row>
    <row r="35" spans="2:11" ht="15" customHeight="1" x14ac:dyDescent="0.2">
      <c r="C35" s="19" t="s">
        <v>22</v>
      </c>
      <c r="D35" s="19" t="s">
        <v>23</v>
      </c>
      <c r="E35" s="66">
        <v>400</v>
      </c>
      <c r="F35" s="66">
        <v>0</v>
      </c>
      <c r="G35" s="66">
        <v>400</v>
      </c>
      <c r="H35" s="66">
        <v>11.89</v>
      </c>
      <c r="I35" s="67">
        <v>400</v>
      </c>
      <c r="J35" s="67">
        <v>400</v>
      </c>
      <c r="K35" s="65">
        <f t="shared" si="0"/>
        <v>0</v>
      </c>
    </row>
    <row r="36" spans="2:11" ht="15" customHeight="1" x14ac:dyDescent="0.2">
      <c r="C36" s="19" t="s">
        <v>24</v>
      </c>
      <c r="D36" s="19" t="s">
        <v>25</v>
      </c>
      <c r="E36" s="66">
        <v>1050</v>
      </c>
      <c r="F36" s="66">
        <v>4463</v>
      </c>
      <c r="G36" s="66">
        <v>1050</v>
      </c>
      <c r="H36" s="66">
        <v>372</v>
      </c>
      <c r="I36" s="67">
        <v>750</v>
      </c>
      <c r="J36" s="67">
        <v>1050</v>
      </c>
      <c r="K36" s="65">
        <f t="shared" si="0"/>
        <v>0.4</v>
      </c>
    </row>
    <row r="37" spans="2:11" ht="15" customHeight="1" x14ac:dyDescent="0.2">
      <c r="C37" s="19" t="s">
        <v>26</v>
      </c>
      <c r="D37" s="19" t="s">
        <v>27</v>
      </c>
      <c r="E37" s="66">
        <v>400</v>
      </c>
      <c r="F37" s="66">
        <v>2351</v>
      </c>
      <c r="G37" s="66">
        <v>400</v>
      </c>
      <c r="H37" s="66">
        <v>2.52</v>
      </c>
      <c r="I37" s="67">
        <v>400</v>
      </c>
      <c r="J37" s="67">
        <v>400</v>
      </c>
      <c r="K37" s="65">
        <f t="shared" si="0"/>
        <v>0</v>
      </c>
    </row>
    <row r="38" spans="2:11" ht="15" customHeight="1" x14ac:dyDescent="0.2">
      <c r="C38" s="19" t="s">
        <v>31</v>
      </c>
      <c r="D38" s="19" t="s">
        <v>32</v>
      </c>
      <c r="E38" s="66">
        <v>700</v>
      </c>
      <c r="F38" s="66">
        <v>284</v>
      </c>
      <c r="G38" s="66">
        <v>700</v>
      </c>
      <c r="H38" s="66">
        <v>2440.44</v>
      </c>
      <c r="I38" s="67">
        <v>700</v>
      </c>
      <c r="J38" s="67">
        <v>700</v>
      </c>
      <c r="K38" s="65">
        <f t="shared" si="0"/>
        <v>0</v>
      </c>
    </row>
    <row r="39" spans="2:11" ht="15" customHeight="1" x14ac:dyDescent="0.2">
      <c r="C39" s="19" t="s">
        <v>37</v>
      </c>
      <c r="D39" s="19" t="s">
        <v>38</v>
      </c>
      <c r="E39" s="66">
        <v>3000</v>
      </c>
      <c r="F39" s="66">
        <v>1071</v>
      </c>
      <c r="G39" s="66">
        <v>4000</v>
      </c>
      <c r="H39" s="66">
        <v>52.5</v>
      </c>
      <c r="I39" s="67">
        <v>4000</v>
      </c>
      <c r="J39" s="67">
        <v>4000</v>
      </c>
      <c r="K39" s="65">
        <f t="shared" si="0"/>
        <v>0</v>
      </c>
    </row>
    <row r="40" spans="2:11" ht="15" customHeight="1" x14ac:dyDescent="0.2">
      <c r="C40" s="19" t="s">
        <v>51</v>
      </c>
      <c r="D40" s="19" t="s">
        <v>161</v>
      </c>
      <c r="E40" s="63">
        <v>800</v>
      </c>
      <c r="F40" s="63">
        <v>1445</v>
      </c>
      <c r="G40" s="63">
        <v>800</v>
      </c>
      <c r="H40" s="63">
        <v>2617.92</v>
      </c>
      <c r="I40" s="64">
        <v>1000</v>
      </c>
      <c r="J40" s="64">
        <v>1500</v>
      </c>
      <c r="K40" s="65">
        <f t="shared" si="0"/>
        <v>0.5</v>
      </c>
    </row>
    <row r="41" spans="2:11" ht="15" customHeight="1" thickBot="1" x14ac:dyDescent="0.25">
      <c r="C41" s="19" t="s">
        <v>39</v>
      </c>
      <c r="D41" s="19" t="s">
        <v>274</v>
      </c>
      <c r="E41" s="3">
        <v>13000</v>
      </c>
      <c r="F41" s="3">
        <v>10943</v>
      </c>
      <c r="G41" s="3">
        <v>15000</v>
      </c>
      <c r="H41" s="3">
        <v>17322.12</v>
      </c>
      <c r="I41" s="9">
        <v>17775</v>
      </c>
      <c r="J41" s="9">
        <v>19251</v>
      </c>
      <c r="K41" s="59">
        <f t="shared" si="0"/>
        <v>8.3037974683544305E-2</v>
      </c>
    </row>
    <row r="42" spans="2:11" ht="15" customHeight="1" thickTop="1" thickBot="1" x14ac:dyDescent="0.3">
      <c r="D42" s="32" t="s">
        <v>225</v>
      </c>
      <c r="E42" s="4">
        <f t="shared" ref="E42:I42" si="4">SUM(E33:E41)</f>
        <v>48900</v>
      </c>
      <c r="F42" s="4">
        <f t="shared" si="4"/>
        <v>50207</v>
      </c>
      <c r="G42" s="4">
        <f t="shared" si="4"/>
        <v>53226</v>
      </c>
      <c r="H42" s="4">
        <f t="shared" si="4"/>
        <v>54129.19</v>
      </c>
      <c r="I42" s="4">
        <f t="shared" si="4"/>
        <v>57166</v>
      </c>
      <c r="J42" s="4">
        <f>SUM(J33:J41)</f>
        <v>62722.58</v>
      </c>
      <c r="K42" s="60">
        <f t="shared" si="0"/>
        <v>9.720078368260858E-2</v>
      </c>
    </row>
    <row r="43" spans="2:11" ht="16.5" customHeight="1" thickTop="1" x14ac:dyDescent="0.25">
      <c r="B43" s="28" t="s">
        <v>203</v>
      </c>
      <c r="E43" s="5"/>
      <c r="F43" s="5"/>
      <c r="G43" s="5"/>
      <c r="H43" s="5"/>
      <c r="I43" s="10"/>
      <c r="J43" s="10"/>
      <c r="K43" s="59"/>
    </row>
    <row r="44" spans="2:11" ht="15" customHeight="1" x14ac:dyDescent="0.2">
      <c r="C44" s="19" t="s">
        <v>72</v>
      </c>
      <c r="D44" s="19" t="s">
        <v>184</v>
      </c>
      <c r="E44" s="63">
        <v>4000</v>
      </c>
      <c r="F44" s="63">
        <v>7857</v>
      </c>
      <c r="G44" s="63">
        <v>4000</v>
      </c>
      <c r="H44" s="63">
        <v>2001.23</v>
      </c>
      <c r="I44" s="64">
        <v>2000</v>
      </c>
      <c r="J44" s="64">
        <v>2000</v>
      </c>
      <c r="K44" s="65">
        <f t="shared" si="0"/>
        <v>0</v>
      </c>
    </row>
    <row r="45" spans="2:11" ht="15" customHeight="1" x14ac:dyDescent="0.2">
      <c r="C45" s="19" t="s">
        <v>280</v>
      </c>
      <c r="D45" s="19" t="s">
        <v>271</v>
      </c>
      <c r="E45" s="63">
        <v>0</v>
      </c>
      <c r="F45" s="63">
        <v>0</v>
      </c>
      <c r="G45" s="63">
        <v>0</v>
      </c>
      <c r="H45" s="63">
        <v>0</v>
      </c>
      <c r="I45" s="64">
        <v>2000</v>
      </c>
      <c r="J45" s="64">
        <v>2000</v>
      </c>
      <c r="K45" s="65">
        <f t="shared" si="0"/>
        <v>0</v>
      </c>
    </row>
    <row r="46" spans="2:11" ht="15" customHeight="1" x14ac:dyDescent="0.2">
      <c r="B46" s="19"/>
      <c r="C46" s="19" t="s">
        <v>70</v>
      </c>
      <c r="D46" s="19" t="s">
        <v>71</v>
      </c>
      <c r="E46" s="63">
        <v>98100</v>
      </c>
      <c r="F46" s="63">
        <v>51205</v>
      </c>
      <c r="G46" s="63">
        <v>70000</v>
      </c>
      <c r="H46" s="63">
        <v>38434.82</v>
      </c>
      <c r="I46" s="64">
        <v>70000</v>
      </c>
      <c r="J46" s="64">
        <v>60000</v>
      </c>
      <c r="K46" s="65">
        <f t="shared" si="0"/>
        <v>-0.14285714285714285</v>
      </c>
    </row>
    <row r="47" spans="2:11" ht="15" customHeight="1" x14ac:dyDescent="0.2">
      <c r="C47" s="19" t="s">
        <v>68</v>
      </c>
      <c r="D47" s="19" t="s">
        <v>69</v>
      </c>
      <c r="E47" s="63">
        <v>17000</v>
      </c>
      <c r="F47" s="63">
        <v>12477</v>
      </c>
      <c r="G47" s="63">
        <v>17000</v>
      </c>
      <c r="H47" s="63">
        <v>20126.580000000002</v>
      </c>
      <c r="I47" s="64">
        <v>17510</v>
      </c>
      <c r="J47" s="64">
        <v>17510</v>
      </c>
      <c r="K47" s="65">
        <f t="shared" si="0"/>
        <v>0</v>
      </c>
    </row>
    <row r="48" spans="2:11" ht="15" customHeight="1" thickBot="1" x14ac:dyDescent="0.25">
      <c r="C48" s="19" t="s">
        <v>222</v>
      </c>
      <c r="D48" s="19" t="s">
        <v>221</v>
      </c>
      <c r="E48" s="3">
        <v>0</v>
      </c>
      <c r="F48" s="3">
        <v>0</v>
      </c>
      <c r="G48" s="3">
        <v>0</v>
      </c>
      <c r="H48" s="3">
        <v>2464.77</v>
      </c>
      <c r="I48" s="9">
        <v>0</v>
      </c>
      <c r="J48" s="9">
        <v>250</v>
      </c>
      <c r="K48" s="59">
        <v>1</v>
      </c>
    </row>
    <row r="49" spans="2:11" ht="15" customHeight="1" thickTop="1" thickBot="1" x14ac:dyDescent="0.3">
      <c r="D49" s="32" t="s">
        <v>226</v>
      </c>
      <c r="E49" s="4">
        <f t="shared" ref="E49:I49" si="5">SUM(E44:E48)</f>
        <v>119100</v>
      </c>
      <c r="F49" s="4">
        <f t="shared" si="5"/>
        <v>71539</v>
      </c>
      <c r="G49" s="4">
        <f t="shared" si="5"/>
        <v>91000</v>
      </c>
      <c r="H49" s="4">
        <f t="shared" si="5"/>
        <v>63027.4</v>
      </c>
      <c r="I49" s="4">
        <f t="shared" si="5"/>
        <v>91510</v>
      </c>
      <c r="J49" s="4">
        <f>SUM(J44:J48)</f>
        <v>81760</v>
      </c>
      <c r="K49" s="60">
        <f t="shared" si="0"/>
        <v>-0.10654573270680801</v>
      </c>
    </row>
    <row r="50" spans="2:11" ht="16.5" customHeight="1" thickTop="1" x14ac:dyDescent="0.25">
      <c r="B50" s="28" t="s">
        <v>204</v>
      </c>
      <c r="E50" s="5"/>
      <c r="F50" s="5"/>
      <c r="G50" s="5"/>
      <c r="H50" s="5"/>
      <c r="I50" s="10"/>
      <c r="J50" s="10"/>
      <c r="K50" s="59"/>
    </row>
    <row r="51" spans="2:11" ht="15" customHeight="1" x14ac:dyDescent="0.2">
      <c r="C51" s="19" t="s">
        <v>33</v>
      </c>
      <c r="D51" s="19" t="s">
        <v>34</v>
      </c>
      <c r="E51" s="66">
        <v>3800</v>
      </c>
      <c r="F51" s="66">
        <v>4616</v>
      </c>
      <c r="G51" s="66">
        <v>3800</v>
      </c>
      <c r="H51" s="66">
        <v>4557.76</v>
      </c>
      <c r="I51" s="67">
        <v>3800</v>
      </c>
      <c r="J51" s="67">
        <v>3800</v>
      </c>
      <c r="K51" s="65">
        <f t="shared" si="0"/>
        <v>0</v>
      </c>
    </row>
    <row r="52" spans="2:11" ht="15" customHeight="1" x14ac:dyDescent="0.25">
      <c r="B52" s="23"/>
      <c r="C52" s="19" t="s">
        <v>45</v>
      </c>
      <c r="D52" s="19" t="s">
        <v>46</v>
      </c>
      <c r="E52" s="63">
        <v>10000</v>
      </c>
      <c r="F52" s="63">
        <v>8592</v>
      </c>
      <c r="G52" s="63">
        <v>10000</v>
      </c>
      <c r="H52" s="63">
        <v>9635.68</v>
      </c>
      <c r="I52" s="64">
        <v>10000</v>
      </c>
      <c r="J52" s="64">
        <v>10000</v>
      </c>
      <c r="K52" s="65">
        <f t="shared" si="0"/>
        <v>0</v>
      </c>
    </row>
    <row r="53" spans="2:11" ht="15" customHeight="1" x14ac:dyDescent="0.2">
      <c r="C53" s="19" t="s">
        <v>40</v>
      </c>
      <c r="D53" s="19" t="s">
        <v>213</v>
      </c>
      <c r="E53" s="63">
        <v>1000</v>
      </c>
      <c r="F53" s="63">
        <v>2690</v>
      </c>
      <c r="G53" s="63">
        <v>1100</v>
      </c>
      <c r="H53" s="63">
        <v>1648.85</v>
      </c>
      <c r="I53" s="64">
        <v>1250</v>
      </c>
      <c r="J53" s="64">
        <v>1625</v>
      </c>
      <c r="K53" s="65">
        <f t="shared" si="0"/>
        <v>0.3</v>
      </c>
    </row>
    <row r="54" spans="2:11" ht="15" customHeight="1" x14ac:dyDescent="0.2">
      <c r="C54" s="19" t="s">
        <v>47</v>
      </c>
      <c r="D54" s="19" t="s">
        <v>214</v>
      </c>
      <c r="E54" s="63">
        <v>45000</v>
      </c>
      <c r="F54" s="63">
        <v>50328</v>
      </c>
      <c r="G54" s="63">
        <v>45000</v>
      </c>
      <c r="H54" s="63">
        <v>39546.78</v>
      </c>
      <c r="I54" s="64">
        <v>45000</v>
      </c>
      <c r="J54" s="64">
        <v>45000</v>
      </c>
      <c r="K54" s="65">
        <f t="shared" si="0"/>
        <v>0</v>
      </c>
    </row>
    <row r="55" spans="2:11" ht="15" customHeight="1" x14ac:dyDescent="0.2">
      <c r="C55" s="19" t="s">
        <v>49</v>
      </c>
      <c r="D55" s="19" t="s">
        <v>50</v>
      </c>
      <c r="E55" s="63">
        <v>4300</v>
      </c>
      <c r="F55" s="63">
        <v>5482</v>
      </c>
      <c r="G55" s="63">
        <v>5500</v>
      </c>
      <c r="H55" s="63">
        <v>5738.46</v>
      </c>
      <c r="I55" s="64">
        <v>5500</v>
      </c>
      <c r="J55" s="64">
        <v>5500</v>
      </c>
      <c r="K55" s="65">
        <f t="shared" si="0"/>
        <v>0</v>
      </c>
    </row>
    <row r="56" spans="2:11" ht="15" customHeight="1" x14ac:dyDescent="0.2">
      <c r="C56" s="19" t="s">
        <v>59</v>
      </c>
      <c r="D56" s="19" t="s">
        <v>60</v>
      </c>
      <c r="E56" s="63">
        <v>1800</v>
      </c>
      <c r="F56" s="63">
        <v>2691</v>
      </c>
      <c r="G56" s="63">
        <v>1800</v>
      </c>
      <c r="H56" s="63">
        <v>1425.68</v>
      </c>
      <c r="I56" s="64">
        <v>1800</v>
      </c>
      <c r="J56" s="64">
        <v>1800</v>
      </c>
      <c r="K56" s="65">
        <f t="shared" si="0"/>
        <v>0</v>
      </c>
    </row>
    <row r="57" spans="2:11" ht="15" customHeight="1" thickBot="1" x14ac:dyDescent="0.3">
      <c r="B57" s="23"/>
      <c r="C57" s="19" t="s">
        <v>48</v>
      </c>
      <c r="D57" s="19" t="s">
        <v>269</v>
      </c>
      <c r="E57" s="3">
        <v>32000</v>
      </c>
      <c r="F57" s="3">
        <v>41956</v>
      </c>
      <c r="G57" s="3">
        <v>32000</v>
      </c>
      <c r="H57" s="3">
        <v>11886.92</v>
      </c>
      <c r="I57" s="9">
        <v>32000</v>
      </c>
      <c r="J57" s="9">
        <v>20000</v>
      </c>
      <c r="K57" s="59">
        <f t="shared" si="0"/>
        <v>-0.375</v>
      </c>
    </row>
    <row r="58" spans="2:11" ht="15" customHeight="1" thickTop="1" thickBot="1" x14ac:dyDescent="0.3">
      <c r="B58" s="23"/>
      <c r="D58" s="32" t="s">
        <v>232</v>
      </c>
      <c r="E58" s="4">
        <f t="shared" ref="E58:I58" si="6">SUM(E51:E57)</f>
        <v>97900</v>
      </c>
      <c r="F58" s="4">
        <f t="shared" si="6"/>
        <v>116355</v>
      </c>
      <c r="G58" s="4">
        <f t="shared" si="6"/>
        <v>99200</v>
      </c>
      <c r="H58" s="4">
        <f t="shared" si="6"/>
        <v>74440.13</v>
      </c>
      <c r="I58" s="4">
        <f t="shared" si="6"/>
        <v>99350</v>
      </c>
      <c r="J58" s="4">
        <f>SUM(J51:J57)</f>
        <v>87725</v>
      </c>
      <c r="K58" s="60">
        <f t="shared" si="0"/>
        <v>-0.11701056869652743</v>
      </c>
    </row>
    <row r="59" spans="2:11" ht="16.5" customHeight="1" thickTop="1" x14ac:dyDescent="0.25">
      <c r="B59" s="27" t="s">
        <v>207</v>
      </c>
      <c r="E59" s="5"/>
      <c r="F59" s="5"/>
      <c r="G59" s="5"/>
      <c r="H59" s="5"/>
      <c r="I59" s="10"/>
      <c r="J59" s="10"/>
      <c r="K59" s="59"/>
    </row>
    <row r="60" spans="2:11" ht="15" customHeight="1" x14ac:dyDescent="0.2">
      <c r="C60" s="19" t="s">
        <v>148</v>
      </c>
      <c r="D60" s="19" t="s">
        <v>146</v>
      </c>
      <c r="E60" s="66">
        <v>3383</v>
      </c>
      <c r="F60" s="66">
        <v>1027</v>
      </c>
      <c r="G60" s="66">
        <v>3383</v>
      </c>
      <c r="H60" s="66">
        <v>1796.44</v>
      </c>
      <c r="I60" s="67">
        <v>4060</v>
      </c>
      <c r="J60" s="67">
        <v>6531</v>
      </c>
      <c r="K60" s="65">
        <f t="shared" si="0"/>
        <v>0.60862068965517246</v>
      </c>
    </row>
    <row r="61" spans="2:11" ht="15" customHeight="1" x14ac:dyDescent="0.25">
      <c r="B61" s="23"/>
      <c r="C61" s="19" t="s">
        <v>155</v>
      </c>
      <c r="D61" s="19" t="s">
        <v>154</v>
      </c>
      <c r="E61" s="66">
        <v>4200</v>
      </c>
      <c r="F61" s="66">
        <v>6206</v>
      </c>
      <c r="G61" s="66">
        <v>5200</v>
      </c>
      <c r="H61" s="66">
        <v>3485.25</v>
      </c>
      <c r="I61" s="67">
        <v>4000</v>
      </c>
      <c r="J61" s="67">
        <v>4000</v>
      </c>
      <c r="K61" s="65">
        <f t="shared" si="0"/>
        <v>0</v>
      </c>
    </row>
    <row r="62" spans="2:11" ht="15" customHeight="1" x14ac:dyDescent="0.2">
      <c r="C62" s="19" t="s">
        <v>175</v>
      </c>
      <c r="D62" s="19" t="s">
        <v>176</v>
      </c>
      <c r="E62" s="66">
        <v>0</v>
      </c>
      <c r="F62" s="66">
        <v>36595</v>
      </c>
      <c r="G62" s="66">
        <v>41340</v>
      </c>
      <c r="H62" s="66">
        <v>42168</v>
      </c>
      <c r="I62" s="67">
        <v>41340</v>
      </c>
      <c r="J62" s="67">
        <v>0</v>
      </c>
      <c r="K62" s="65">
        <f t="shared" si="0"/>
        <v>-1</v>
      </c>
    </row>
    <row r="63" spans="2:11" ht="15" customHeight="1" x14ac:dyDescent="0.2">
      <c r="C63" s="19" t="s">
        <v>53</v>
      </c>
      <c r="D63" s="19" t="s">
        <v>182</v>
      </c>
      <c r="E63" s="63">
        <v>4500</v>
      </c>
      <c r="F63" s="63">
        <v>5240</v>
      </c>
      <c r="G63" s="63">
        <v>4500</v>
      </c>
      <c r="H63" s="63">
        <v>4595</v>
      </c>
      <c r="I63" s="64">
        <v>6000</v>
      </c>
      <c r="J63" s="64">
        <v>6000</v>
      </c>
      <c r="K63" s="65">
        <f t="shared" si="0"/>
        <v>0</v>
      </c>
    </row>
    <row r="64" spans="2:11" ht="15" customHeight="1" x14ac:dyDescent="0.2">
      <c r="C64" s="19" t="s">
        <v>52</v>
      </c>
      <c r="D64" s="19" t="s">
        <v>181</v>
      </c>
      <c r="E64" s="63">
        <v>7500</v>
      </c>
      <c r="F64" s="63">
        <v>8371</v>
      </c>
      <c r="G64" s="63">
        <v>7500</v>
      </c>
      <c r="H64" s="63">
        <v>5080.4399999999996</v>
      </c>
      <c r="I64" s="64">
        <v>7500</v>
      </c>
      <c r="J64" s="64">
        <v>7500</v>
      </c>
      <c r="K64" s="65">
        <f t="shared" si="0"/>
        <v>0</v>
      </c>
    </row>
    <row r="65" spans="2:11" ht="15" customHeight="1" x14ac:dyDescent="0.2">
      <c r="C65" s="19" t="s">
        <v>196</v>
      </c>
      <c r="D65" s="19" t="s">
        <v>194</v>
      </c>
      <c r="E65" s="63">
        <v>0</v>
      </c>
      <c r="F65" s="63">
        <v>0</v>
      </c>
      <c r="G65" s="63">
        <v>1910</v>
      </c>
      <c r="H65" s="63">
        <v>0</v>
      </c>
      <c r="I65" s="64">
        <v>1910</v>
      </c>
      <c r="J65" s="64">
        <v>1910</v>
      </c>
      <c r="K65" s="65">
        <f t="shared" si="0"/>
        <v>0</v>
      </c>
    </row>
    <row r="66" spans="2:11" ht="15" customHeight="1" x14ac:dyDescent="0.2">
      <c r="B66" s="19"/>
      <c r="C66" s="19" t="s">
        <v>57</v>
      </c>
      <c r="D66" s="19" t="s">
        <v>58</v>
      </c>
      <c r="E66" s="63">
        <v>500</v>
      </c>
      <c r="F66" s="63">
        <v>375</v>
      </c>
      <c r="G66" s="63">
        <v>500</v>
      </c>
      <c r="H66" s="63">
        <v>0</v>
      </c>
      <c r="I66" s="64">
        <v>500</v>
      </c>
      <c r="J66" s="64">
        <v>500</v>
      </c>
      <c r="K66" s="65">
        <f t="shared" si="0"/>
        <v>0</v>
      </c>
    </row>
    <row r="67" spans="2:11" ht="15" customHeight="1" thickBot="1" x14ac:dyDescent="0.25">
      <c r="C67" s="19" t="s">
        <v>56</v>
      </c>
      <c r="D67" s="19" t="s">
        <v>270</v>
      </c>
      <c r="E67" s="3">
        <v>160000</v>
      </c>
      <c r="F67" s="3">
        <v>91316</v>
      </c>
      <c r="G67" s="3">
        <v>150000</v>
      </c>
      <c r="H67" s="3">
        <v>82789.070000000007</v>
      </c>
      <c r="I67" s="9">
        <v>140000</v>
      </c>
      <c r="J67" s="9">
        <v>120000</v>
      </c>
      <c r="K67" s="59">
        <f t="shared" si="0"/>
        <v>-0.14285714285714285</v>
      </c>
    </row>
    <row r="68" spans="2:11" ht="15" customHeight="1" thickTop="1" thickBot="1" x14ac:dyDescent="0.3">
      <c r="D68" s="32" t="s">
        <v>228</v>
      </c>
      <c r="E68" s="4">
        <f t="shared" ref="E68:J68" si="7">SUM(E60:E67)</f>
        <v>180083</v>
      </c>
      <c r="F68" s="4">
        <f t="shared" si="7"/>
        <v>149130</v>
      </c>
      <c r="G68" s="4">
        <f t="shared" si="7"/>
        <v>214333</v>
      </c>
      <c r="H68" s="4">
        <f t="shared" si="7"/>
        <v>139914.20000000001</v>
      </c>
      <c r="I68" s="4">
        <f t="shared" si="7"/>
        <v>205310</v>
      </c>
      <c r="J68" s="4">
        <f t="shared" si="7"/>
        <v>146441</v>
      </c>
      <c r="K68" s="60">
        <f t="shared" si="0"/>
        <v>-0.28673225853587259</v>
      </c>
    </row>
    <row r="69" spans="2:11" ht="16.5" customHeight="1" thickTop="1" x14ac:dyDescent="0.25">
      <c r="B69" s="27" t="s">
        <v>205</v>
      </c>
      <c r="E69" s="5"/>
      <c r="F69" s="5"/>
      <c r="G69" s="5"/>
      <c r="H69" s="5"/>
      <c r="I69" s="10"/>
      <c r="J69" s="10"/>
      <c r="K69" s="59"/>
    </row>
    <row r="70" spans="2:11" ht="15" customHeight="1" x14ac:dyDescent="0.2">
      <c r="C70" s="19" t="s">
        <v>54</v>
      </c>
      <c r="D70" s="19" t="s">
        <v>55</v>
      </c>
      <c r="E70" s="3">
        <v>500</v>
      </c>
      <c r="F70" s="3">
        <v>70</v>
      </c>
      <c r="G70" s="3">
        <v>0</v>
      </c>
      <c r="H70" s="3">
        <v>70</v>
      </c>
      <c r="I70" s="9">
        <v>0</v>
      </c>
      <c r="J70" s="9">
        <v>0</v>
      </c>
      <c r="K70" s="59">
        <v>0</v>
      </c>
    </row>
    <row r="71" spans="2:11" ht="15" customHeight="1" thickBot="1" x14ac:dyDescent="0.25">
      <c r="C71" s="19" t="s">
        <v>189</v>
      </c>
      <c r="D71" s="19" t="s">
        <v>190</v>
      </c>
      <c r="E71" s="3">
        <v>0</v>
      </c>
      <c r="F71" s="3">
        <v>0</v>
      </c>
      <c r="G71" s="3">
        <v>700</v>
      </c>
      <c r="H71" s="3">
        <v>323.36</v>
      </c>
      <c r="I71" s="9">
        <v>700</v>
      </c>
      <c r="J71" s="9">
        <v>1000</v>
      </c>
      <c r="K71" s="59">
        <f t="shared" ref="K71:K103" si="8">SUM(J71-I71)/I71</f>
        <v>0.42857142857142855</v>
      </c>
    </row>
    <row r="72" spans="2:11" ht="15" customHeight="1" thickTop="1" thickBot="1" x14ac:dyDescent="0.3">
      <c r="D72" s="32" t="s">
        <v>227</v>
      </c>
      <c r="E72" s="4">
        <f t="shared" ref="E72:J72" si="9">SUM(E70:E71)</f>
        <v>500</v>
      </c>
      <c r="F72" s="4">
        <f t="shared" si="9"/>
        <v>70</v>
      </c>
      <c r="G72" s="4">
        <f t="shared" si="9"/>
        <v>700</v>
      </c>
      <c r="H72" s="4">
        <f t="shared" si="9"/>
        <v>393.36</v>
      </c>
      <c r="I72" s="4">
        <f t="shared" si="9"/>
        <v>700</v>
      </c>
      <c r="J72" s="4">
        <f t="shared" si="9"/>
        <v>1000</v>
      </c>
      <c r="K72" s="60">
        <f t="shared" si="8"/>
        <v>0.42857142857142855</v>
      </c>
    </row>
    <row r="73" spans="2:11" ht="16.5" customHeight="1" thickTop="1" x14ac:dyDescent="0.25">
      <c r="B73" s="27" t="s">
        <v>206</v>
      </c>
      <c r="E73" s="5"/>
      <c r="F73" s="5"/>
      <c r="G73" s="5"/>
      <c r="H73" s="5"/>
      <c r="I73" s="10"/>
      <c r="J73" s="10"/>
      <c r="K73" s="59"/>
    </row>
    <row r="74" spans="2:11" ht="15" customHeight="1" x14ac:dyDescent="0.2">
      <c r="C74" s="19" t="s">
        <v>188</v>
      </c>
      <c r="D74" s="19" t="s">
        <v>215</v>
      </c>
      <c r="E74" s="3">
        <v>0</v>
      </c>
      <c r="F74" s="3">
        <v>0</v>
      </c>
      <c r="G74" s="3">
        <v>1000</v>
      </c>
      <c r="H74" s="3">
        <v>5315.26</v>
      </c>
      <c r="I74" s="9">
        <v>1000</v>
      </c>
      <c r="J74" s="9">
        <v>5000</v>
      </c>
      <c r="K74" s="59">
        <f t="shared" si="8"/>
        <v>4</v>
      </c>
    </row>
    <row r="75" spans="2:11" ht="15" customHeight="1" x14ac:dyDescent="0.2">
      <c r="C75" s="19" t="s">
        <v>61</v>
      </c>
      <c r="D75" s="19" t="s">
        <v>62</v>
      </c>
      <c r="E75" s="63">
        <v>2500</v>
      </c>
      <c r="F75" s="63">
        <v>718</v>
      </c>
      <c r="G75" s="63">
        <v>2500</v>
      </c>
      <c r="H75" s="63">
        <v>2157.41</v>
      </c>
      <c r="I75" s="64">
        <v>2500</v>
      </c>
      <c r="J75" s="64">
        <v>2500</v>
      </c>
      <c r="K75" s="65">
        <f t="shared" si="8"/>
        <v>0</v>
      </c>
    </row>
    <row r="76" spans="2:11" ht="15" customHeight="1" x14ac:dyDescent="0.2">
      <c r="C76" s="19" t="s">
        <v>187</v>
      </c>
      <c r="D76" s="19" t="s">
        <v>183</v>
      </c>
      <c r="E76" s="63">
        <v>0</v>
      </c>
      <c r="F76" s="63">
        <v>0</v>
      </c>
      <c r="G76" s="63">
        <v>300</v>
      </c>
      <c r="H76" s="63">
        <v>0</v>
      </c>
      <c r="I76" s="64">
        <v>300</v>
      </c>
      <c r="J76" s="64">
        <v>300</v>
      </c>
      <c r="K76" s="65">
        <f t="shared" si="8"/>
        <v>0</v>
      </c>
    </row>
    <row r="77" spans="2:11" ht="15" customHeight="1" x14ac:dyDescent="0.2">
      <c r="C77" s="19" t="s">
        <v>41</v>
      </c>
      <c r="D77" s="19" t="s">
        <v>42</v>
      </c>
      <c r="E77" s="63">
        <v>1800</v>
      </c>
      <c r="F77" s="63">
        <v>2786</v>
      </c>
      <c r="G77" s="63">
        <v>1800</v>
      </c>
      <c r="H77" s="63">
        <v>4858.04</v>
      </c>
      <c r="I77" s="64">
        <v>1800</v>
      </c>
      <c r="J77" s="64">
        <v>1800</v>
      </c>
      <c r="K77" s="65">
        <f t="shared" si="8"/>
        <v>0</v>
      </c>
    </row>
    <row r="78" spans="2:11" ht="15" customHeight="1" x14ac:dyDescent="0.2">
      <c r="B78" s="19"/>
      <c r="C78" s="19" t="s">
        <v>63</v>
      </c>
      <c r="D78" s="19" t="s">
        <v>268</v>
      </c>
      <c r="E78" s="63">
        <v>12000</v>
      </c>
      <c r="F78" s="63">
        <v>32296</v>
      </c>
      <c r="G78" s="63">
        <v>12000</v>
      </c>
      <c r="H78" s="63">
        <v>21753.919999999998</v>
      </c>
      <c r="I78" s="64">
        <v>15000</v>
      </c>
      <c r="J78" s="64">
        <v>20000</v>
      </c>
      <c r="K78" s="65">
        <f t="shared" si="8"/>
        <v>0.33333333333333331</v>
      </c>
    </row>
    <row r="79" spans="2:11" ht="15" customHeight="1" x14ac:dyDescent="0.2">
      <c r="C79" s="19" t="s">
        <v>64</v>
      </c>
      <c r="D79" s="19" t="s">
        <v>65</v>
      </c>
      <c r="E79" s="63">
        <v>9000</v>
      </c>
      <c r="F79" s="63">
        <v>18794</v>
      </c>
      <c r="G79" s="63">
        <v>10000</v>
      </c>
      <c r="H79" s="63">
        <v>11158.09</v>
      </c>
      <c r="I79" s="64">
        <v>15000</v>
      </c>
      <c r="J79" s="64">
        <v>25000</v>
      </c>
      <c r="K79" s="65">
        <f t="shared" si="8"/>
        <v>0.66666666666666663</v>
      </c>
    </row>
    <row r="80" spans="2:11" ht="15" customHeight="1" thickBot="1" x14ac:dyDescent="0.25">
      <c r="C80" s="19" t="s">
        <v>66</v>
      </c>
      <c r="D80" s="19" t="s">
        <v>67</v>
      </c>
      <c r="E80" s="3">
        <v>4000</v>
      </c>
      <c r="F80" s="3">
        <v>1313</v>
      </c>
      <c r="G80" s="3">
        <v>4000</v>
      </c>
      <c r="H80" s="3">
        <v>0</v>
      </c>
      <c r="I80" s="9">
        <v>4000</v>
      </c>
      <c r="J80" s="9">
        <v>4000</v>
      </c>
      <c r="K80" s="59">
        <f t="shared" si="8"/>
        <v>0</v>
      </c>
    </row>
    <row r="81" spans="1:12" ht="15" customHeight="1" thickTop="1" thickBot="1" x14ac:dyDescent="0.3">
      <c r="D81" s="32" t="s">
        <v>229</v>
      </c>
      <c r="E81" s="4">
        <f t="shared" ref="E81:J81" si="10">SUM(E74:E80)</f>
        <v>29300</v>
      </c>
      <c r="F81" s="4">
        <f t="shared" si="10"/>
        <v>55907</v>
      </c>
      <c r="G81" s="4">
        <f t="shared" si="10"/>
        <v>31600</v>
      </c>
      <c r="H81" s="4">
        <f t="shared" si="10"/>
        <v>45242.720000000001</v>
      </c>
      <c r="I81" s="4">
        <f t="shared" si="10"/>
        <v>39600</v>
      </c>
      <c r="J81" s="4">
        <f t="shared" si="10"/>
        <v>58600</v>
      </c>
      <c r="K81" s="60">
        <f t="shared" si="8"/>
        <v>0.47979797979797978</v>
      </c>
    </row>
    <row r="82" spans="1:12" ht="16.5" customHeight="1" thickTop="1" thickBot="1" x14ac:dyDescent="0.3">
      <c r="B82" s="27"/>
      <c r="D82" s="32"/>
      <c r="E82" s="5"/>
      <c r="F82" s="5"/>
      <c r="G82" s="5"/>
      <c r="H82" s="5"/>
      <c r="I82" s="10"/>
      <c r="J82" s="10"/>
      <c r="K82" s="59"/>
    </row>
    <row r="83" spans="1:12" ht="16.5" customHeight="1" thickTop="1" thickBot="1" x14ac:dyDescent="0.3">
      <c r="B83" s="27"/>
      <c r="D83" s="32" t="s">
        <v>210</v>
      </c>
      <c r="E83" s="37">
        <f t="shared" ref="E83:J83" si="11">SUM(E81,E72,E68,E58,E49,E42,E31,E24)</f>
        <v>761435</v>
      </c>
      <c r="F83" s="37">
        <f t="shared" si="11"/>
        <v>647191</v>
      </c>
      <c r="G83" s="37">
        <f t="shared" si="11"/>
        <v>786768</v>
      </c>
      <c r="H83" s="37">
        <f t="shared" si="11"/>
        <v>641625.04</v>
      </c>
      <c r="I83" s="37">
        <f t="shared" si="11"/>
        <v>825214</v>
      </c>
      <c r="J83" s="37">
        <f t="shared" si="11"/>
        <v>772712.51527600002</v>
      </c>
      <c r="K83" s="60">
        <f t="shared" si="8"/>
        <v>-6.3621660228740648E-2</v>
      </c>
    </row>
    <row r="84" spans="1:12" ht="16.5" customHeight="1" thickTop="1" x14ac:dyDescent="0.25">
      <c r="A84" s="23" t="s">
        <v>247</v>
      </c>
      <c r="B84" s="27"/>
      <c r="E84" s="5"/>
      <c r="F84" s="5"/>
      <c r="G84" s="5"/>
      <c r="H84" s="5"/>
      <c r="I84" s="10"/>
      <c r="J84" s="10"/>
      <c r="K84" s="59"/>
    </row>
    <row r="85" spans="1:12" ht="15" customHeight="1" x14ac:dyDescent="0.2">
      <c r="C85" s="47" t="s">
        <v>77</v>
      </c>
      <c r="D85" s="19" t="s">
        <v>265</v>
      </c>
      <c r="E85" s="63">
        <v>22220</v>
      </c>
      <c r="F85" s="63">
        <v>22220</v>
      </c>
      <c r="G85" s="63">
        <v>22220</v>
      </c>
      <c r="H85" s="63">
        <v>22220</v>
      </c>
      <c r="I85" s="64">
        <v>21785</v>
      </c>
      <c r="J85" s="64">
        <v>0</v>
      </c>
      <c r="K85" s="65">
        <f t="shared" si="8"/>
        <v>-1</v>
      </c>
    </row>
    <row r="86" spans="1:12" ht="15" customHeight="1" x14ac:dyDescent="0.2">
      <c r="C86" s="19" t="s">
        <v>218</v>
      </c>
      <c r="D86" s="19" t="s">
        <v>264</v>
      </c>
      <c r="E86" s="63">
        <v>0</v>
      </c>
      <c r="F86" s="63">
        <v>0</v>
      </c>
      <c r="G86" s="63">
        <v>0</v>
      </c>
      <c r="H86" s="63">
        <v>862.84</v>
      </c>
      <c r="I86" s="64">
        <v>436</v>
      </c>
      <c r="J86" s="64">
        <v>0</v>
      </c>
      <c r="K86" s="65">
        <f t="shared" si="8"/>
        <v>-1</v>
      </c>
    </row>
    <row r="87" spans="1:12" ht="15" customHeight="1" x14ac:dyDescent="0.2">
      <c r="C87" s="47" t="s">
        <v>151</v>
      </c>
      <c r="D87" s="19" t="s">
        <v>290</v>
      </c>
      <c r="E87" s="63">
        <v>12021.12</v>
      </c>
      <c r="F87" s="63">
        <v>12021</v>
      </c>
      <c r="G87" s="63">
        <v>12021</v>
      </c>
      <c r="H87" s="63">
        <v>12021</v>
      </c>
      <c r="I87" s="64">
        <v>12021</v>
      </c>
      <c r="J87" s="64">
        <v>12021.12</v>
      </c>
      <c r="K87" s="65">
        <f t="shared" si="8"/>
        <v>9.9825305715664556E-6</v>
      </c>
      <c r="L87" s="21"/>
    </row>
    <row r="88" spans="1:12" ht="15" customHeight="1" x14ac:dyDescent="0.2">
      <c r="C88" s="69"/>
      <c r="D88" s="19" t="s">
        <v>291</v>
      </c>
      <c r="E88" s="63">
        <v>0</v>
      </c>
      <c r="F88" s="63">
        <v>0</v>
      </c>
      <c r="G88" s="63">
        <v>0</v>
      </c>
      <c r="H88" s="63">
        <v>0</v>
      </c>
      <c r="I88" s="64">
        <v>0</v>
      </c>
      <c r="J88" s="64">
        <v>1360</v>
      </c>
      <c r="K88" s="65">
        <v>1</v>
      </c>
      <c r="L88" s="21"/>
    </row>
    <row r="89" spans="1:12" ht="15" customHeight="1" x14ac:dyDescent="0.2">
      <c r="C89" s="47" t="s">
        <v>76</v>
      </c>
      <c r="D89" s="19" t="s">
        <v>292</v>
      </c>
      <c r="E89" s="63">
        <v>14093</v>
      </c>
      <c r="F89" s="63">
        <v>14093</v>
      </c>
      <c r="G89" s="63">
        <v>14093</v>
      </c>
      <c r="H89" s="63">
        <v>14093</v>
      </c>
      <c r="I89" s="64">
        <v>14093</v>
      </c>
      <c r="J89" s="64">
        <v>12513.78</v>
      </c>
      <c r="K89" s="65">
        <f t="shared" si="8"/>
        <v>-0.1120570495990917</v>
      </c>
    </row>
    <row r="90" spans="1:12" ht="15" customHeight="1" x14ac:dyDescent="0.2">
      <c r="C90" s="47" t="s">
        <v>320</v>
      </c>
      <c r="D90" s="19" t="s">
        <v>293</v>
      </c>
      <c r="E90" s="63">
        <v>0</v>
      </c>
      <c r="F90" s="63">
        <v>0</v>
      </c>
      <c r="G90" s="63">
        <v>0</v>
      </c>
      <c r="H90" s="63">
        <v>0</v>
      </c>
      <c r="I90" s="64">
        <v>0</v>
      </c>
      <c r="J90" s="64">
        <v>1578.76</v>
      </c>
      <c r="K90" s="65">
        <v>1</v>
      </c>
    </row>
    <row r="91" spans="1:12" ht="15" customHeight="1" x14ac:dyDescent="0.25">
      <c r="A91" s="29"/>
      <c r="C91" s="47" t="s">
        <v>78</v>
      </c>
      <c r="D91" s="19" t="s">
        <v>266</v>
      </c>
      <c r="E91" s="63">
        <v>20592</v>
      </c>
      <c r="F91" s="63">
        <v>20592</v>
      </c>
      <c r="G91" s="63">
        <v>20592</v>
      </c>
      <c r="H91" s="63">
        <v>20592</v>
      </c>
      <c r="I91" s="64">
        <v>20592</v>
      </c>
      <c r="J91" s="64">
        <v>20592</v>
      </c>
      <c r="K91" s="65">
        <f t="shared" si="8"/>
        <v>0</v>
      </c>
    </row>
    <row r="92" spans="1:12" ht="15" customHeight="1" thickBot="1" x14ac:dyDescent="0.25">
      <c r="C92" s="19" t="s">
        <v>79</v>
      </c>
      <c r="D92" s="19" t="s">
        <v>80</v>
      </c>
      <c r="E92" s="3">
        <v>7512.88</v>
      </c>
      <c r="F92" s="3">
        <v>7513</v>
      </c>
      <c r="G92" s="3">
        <v>6706</v>
      </c>
      <c r="H92" s="3">
        <v>6705.94</v>
      </c>
      <c r="I92" s="9">
        <v>5869</v>
      </c>
      <c r="J92" s="9">
        <v>5006.5600000000004</v>
      </c>
      <c r="K92" s="59">
        <f t="shared" si="8"/>
        <v>-0.14694837280627016</v>
      </c>
    </row>
    <row r="93" spans="1:12" ht="15" customHeight="1" thickTop="1" thickBot="1" x14ac:dyDescent="0.3">
      <c r="B93" s="27"/>
      <c r="D93" s="33" t="s">
        <v>231</v>
      </c>
      <c r="E93" s="37">
        <f t="shared" ref="E93:J93" si="12">SUM(E85:E92)</f>
        <v>76439</v>
      </c>
      <c r="F93" s="37">
        <f t="shared" si="12"/>
        <v>76439</v>
      </c>
      <c r="G93" s="37">
        <f t="shared" si="12"/>
        <v>75632</v>
      </c>
      <c r="H93" s="37">
        <f t="shared" si="12"/>
        <v>76494.78</v>
      </c>
      <c r="I93" s="37">
        <f t="shared" si="12"/>
        <v>74796</v>
      </c>
      <c r="J93" s="37">
        <f t="shared" si="12"/>
        <v>53072.22</v>
      </c>
      <c r="K93" s="60">
        <f t="shared" si="8"/>
        <v>-0.29044039788223969</v>
      </c>
    </row>
    <row r="94" spans="1:12" ht="16.5" customHeight="1" thickTop="1" x14ac:dyDescent="0.25">
      <c r="B94" s="27"/>
      <c r="E94" s="5"/>
      <c r="F94" s="5"/>
      <c r="G94" s="5"/>
      <c r="H94" s="5"/>
      <c r="I94" s="10"/>
      <c r="J94" s="10"/>
      <c r="K94" s="59"/>
    </row>
    <row r="95" spans="1:12" ht="16.5" customHeight="1" x14ac:dyDescent="0.25">
      <c r="A95" s="23" t="s">
        <v>258</v>
      </c>
      <c r="B95" s="29"/>
      <c r="E95" s="5"/>
      <c r="F95" s="5"/>
      <c r="G95" s="5"/>
      <c r="H95" s="5"/>
      <c r="I95" s="10"/>
      <c r="J95" s="10"/>
      <c r="K95" s="59"/>
    </row>
    <row r="96" spans="1:12" ht="15" customHeight="1" x14ac:dyDescent="0.2">
      <c r="C96" s="19" t="s">
        <v>75</v>
      </c>
      <c r="D96" s="19" t="s">
        <v>142</v>
      </c>
      <c r="E96" s="63">
        <v>10000</v>
      </c>
      <c r="F96" s="63">
        <v>301827</v>
      </c>
      <c r="G96" s="63">
        <v>10000</v>
      </c>
      <c r="H96" s="63">
        <v>92386.5</v>
      </c>
      <c r="I96" s="64">
        <v>10000</v>
      </c>
      <c r="J96" s="64">
        <v>10000</v>
      </c>
      <c r="K96" s="65">
        <f t="shared" si="8"/>
        <v>0</v>
      </c>
    </row>
    <row r="97" spans="2:12" ht="15" customHeight="1" x14ac:dyDescent="0.2">
      <c r="C97" s="19" t="s">
        <v>73</v>
      </c>
      <c r="D97" s="19" t="s">
        <v>144</v>
      </c>
      <c r="E97" s="63">
        <v>10000</v>
      </c>
      <c r="F97" s="63">
        <v>0</v>
      </c>
      <c r="G97" s="63">
        <v>10000</v>
      </c>
      <c r="H97" s="63">
        <v>0</v>
      </c>
      <c r="I97" s="64">
        <v>10000</v>
      </c>
      <c r="J97" s="64">
        <v>10000</v>
      </c>
      <c r="K97" s="65">
        <f t="shared" si="8"/>
        <v>0</v>
      </c>
      <c r="L97" s="21"/>
    </row>
    <row r="98" spans="2:12" ht="15" customHeight="1" thickBot="1" x14ac:dyDescent="0.25">
      <c r="C98" s="19" t="s">
        <v>74</v>
      </c>
      <c r="D98" s="19" t="s">
        <v>143</v>
      </c>
      <c r="E98" s="3">
        <v>0</v>
      </c>
      <c r="F98" s="3">
        <v>0</v>
      </c>
      <c r="G98" s="3">
        <v>0</v>
      </c>
      <c r="H98" s="3">
        <v>0</v>
      </c>
      <c r="I98" s="9">
        <v>0</v>
      </c>
      <c r="J98" s="9">
        <v>0</v>
      </c>
      <c r="K98" s="59">
        <v>0</v>
      </c>
      <c r="L98" s="21"/>
    </row>
    <row r="99" spans="2:12" ht="15" customHeight="1" thickTop="1" thickBot="1" x14ac:dyDescent="0.3">
      <c r="B99" s="29"/>
      <c r="D99" s="32" t="s">
        <v>230</v>
      </c>
      <c r="E99" s="37">
        <f t="shared" ref="E99:J99" si="13">SUM(E96:E98)</f>
        <v>20000</v>
      </c>
      <c r="F99" s="37">
        <f t="shared" si="13"/>
        <v>301827</v>
      </c>
      <c r="G99" s="37">
        <f t="shared" si="13"/>
        <v>20000</v>
      </c>
      <c r="H99" s="37">
        <f t="shared" si="13"/>
        <v>92386.5</v>
      </c>
      <c r="I99" s="37">
        <f t="shared" si="13"/>
        <v>20000</v>
      </c>
      <c r="J99" s="37">
        <f t="shared" si="13"/>
        <v>20000</v>
      </c>
      <c r="K99" s="60">
        <f t="shared" si="8"/>
        <v>0</v>
      </c>
    </row>
    <row r="100" spans="2:12" ht="16.5" customHeight="1" thickTop="1" thickBot="1" x14ac:dyDescent="0.3">
      <c r="B100" s="29"/>
      <c r="D100" s="32"/>
      <c r="E100" s="5"/>
      <c r="F100" s="5"/>
      <c r="G100" s="5"/>
      <c r="H100" s="5"/>
      <c r="I100" s="10"/>
      <c r="J100" s="10"/>
      <c r="K100" s="59"/>
    </row>
    <row r="101" spans="2:12" s="22" customFormat="1" ht="16.5" customHeight="1" thickTop="1" thickBot="1" x14ac:dyDescent="0.25">
      <c r="C101" s="18"/>
      <c r="D101" s="34" t="s">
        <v>248</v>
      </c>
      <c r="E101" s="4">
        <f t="shared" ref="E101:J101" si="14">E10</f>
        <v>857874</v>
      </c>
      <c r="F101" s="4">
        <f t="shared" si="14"/>
        <v>793609</v>
      </c>
      <c r="G101" s="4">
        <f t="shared" si="14"/>
        <v>882400</v>
      </c>
      <c r="H101" s="4">
        <f t="shared" si="14"/>
        <v>836344.90000000014</v>
      </c>
      <c r="I101" s="4">
        <f t="shared" si="14"/>
        <v>920010</v>
      </c>
      <c r="J101" s="4">
        <f t="shared" si="14"/>
        <v>845785</v>
      </c>
      <c r="K101" s="60">
        <f t="shared" si="8"/>
        <v>-8.0678470886186016E-2</v>
      </c>
    </row>
    <row r="102" spans="2:12" s="22" customFormat="1" ht="16.5" customHeight="1" thickTop="1" thickBot="1" x14ac:dyDescent="0.25">
      <c r="C102" s="18"/>
      <c r="D102" s="34"/>
      <c r="E102" s="9"/>
      <c r="F102" s="9"/>
      <c r="G102" s="9"/>
      <c r="H102" s="9"/>
      <c r="I102" s="9"/>
      <c r="J102" s="9"/>
      <c r="K102" s="59"/>
    </row>
    <row r="103" spans="2:12" s="22" customFormat="1" ht="16.5" customHeight="1" thickTop="1" thickBot="1" x14ac:dyDescent="0.25">
      <c r="C103" s="18"/>
      <c r="D103" s="34" t="s">
        <v>249</v>
      </c>
      <c r="E103" s="4">
        <f t="shared" ref="E103:J103" si="15">SUM(E83+E93+E99)</f>
        <v>857874</v>
      </c>
      <c r="F103" s="4">
        <f t="shared" si="15"/>
        <v>1025457</v>
      </c>
      <c r="G103" s="4">
        <f t="shared" si="15"/>
        <v>882400</v>
      </c>
      <c r="H103" s="4">
        <f t="shared" si="15"/>
        <v>810506.32000000007</v>
      </c>
      <c r="I103" s="4">
        <f t="shared" si="15"/>
        <v>920010</v>
      </c>
      <c r="J103" s="4">
        <f t="shared" si="15"/>
        <v>845784.73527599999</v>
      </c>
      <c r="K103" s="60">
        <f t="shared" si="8"/>
        <v>-8.0678758626536673E-2</v>
      </c>
    </row>
    <row r="104" spans="2:12" s="22" customFormat="1" ht="16.5" customHeight="1" thickTop="1" thickBot="1" x14ac:dyDescent="0.25">
      <c r="C104" s="18"/>
      <c r="D104" s="34"/>
      <c r="E104" s="9"/>
      <c r="F104" s="9"/>
      <c r="G104" s="9"/>
      <c r="H104" s="9"/>
      <c r="I104" s="9"/>
      <c r="J104" s="9"/>
      <c r="K104" s="59"/>
    </row>
    <row r="105" spans="2:12" s="22" customFormat="1" ht="16.5" thickTop="1" thickBot="1" x14ac:dyDescent="0.25">
      <c r="C105" s="18"/>
      <c r="D105" s="34" t="s">
        <v>81</v>
      </c>
      <c r="E105" s="6">
        <f t="shared" ref="E105:J105" si="16">E101-E103</f>
        <v>0</v>
      </c>
      <c r="F105" s="6">
        <f t="shared" si="16"/>
        <v>-231848</v>
      </c>
      <c r="G105" s="6">
        <f t="shared" si="16"/>
        <v>0</v>
      </c>
      <c r="H105" s="6">
        <f t="shared" si="16"/>
        <v>25838.580000000075</v>
      </c>
      <c r="I105" s="6">
        <f t="shared" si="16"/>
        <v>0</v>
      </c>
      <c r="J105" s="6">
        <f t="shared" si="16"/>
        <v>0.26472400000784546</v>
      </c>
      <c r="K105" s="60"/>
    </row>
    <row r="106" spans="2:12" ht="19.899999999999999" customHeight="1" thickTop="1" x14ac:dyDescent="0.2">
      <c r="E106" s="5"/>
      <c r="F106" s="5"/>
      <c r="G106" s="5"/>
      <c r="H106" s="5"/>
      <c r="I106" s="10"/>
      <c r="J106" s="10"/>
      <c r="K106" s="59"/>
    </row>
  </sheetData>
  <pageMargins left="0" right="0" top="0.25" bottom="0.25" header="0.3" footer="0.3"/>
  <pageSetup scale="4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7B98-1ED1-482B-B722-2E250C8FC2A8}">
  <sheetPr>
    <pageSetUpPr fitToPage="1"/>
  </sheetPr>
  <dimension ref="A1:I18"/>
  <sheetViews>
    <sheetView zoomScaleNormal="100" zoomScaleSheetLayoutView="100" workbookViewId="0">
      <selection activeCell="C18" sqref="C18"/>
    </sheetView>
  </sheetViews>
  <sheetFormatPr defaultRowHeight="15" x14ac:dyDescent="0.25"/>
  <cols>
    <col min="2" max="2" width="65.85546875" bestFit="1" customWidth="1"/>
    <col min="3" max="3" width="19" style="17" bestFit="1" customWidth="1"/>
    <col min="4" max="4" width="4.7109375" style="17" customWidth="1"/>
    <col min="5" max="5" width="20.42578125" style="17" bestFit="1" customWidth="1"/>
    <col min="6" max="6" width="27.5703125" style="17" bestFit="1" customWidth="1"/>
    <col min="7" max="7" width="18.42578125" style="17" bestFit="1" customWidth="1"/>
    <col min="8" max="8" width="23.5703125" style="17" customWidth="1"/>
    <col min="9" max="9" width="9.140625" style="17"/>
  </cols>
  <sheetData>
    <row r="1" spans="1:9" ht="15.75" x14ac:dyDescent="0.25">
      <c r="A1" s="44" t="s">
        <v>235</v>
      </c>
      <c r="B1" s="40"/>
      <c r="C1" s="40"/>
      <c r="D1" s="40"/>
      <c r="E1" s="40"/>
    </row>
    <row r="3" spans="1:9" x14ac:dyDescent="0.25">
      <c r="H3" s="40"/>
      <c r="I3" s="40"/>
    </row>
    <row r="4" spans="1:9" x14ac:dyDescent="0.25">
      <c r="C4" s="39"/>
      <c r="D4" s="39"/>
      <c r="E4" s="70" t="s">
        <v>240</v>
      </c>
      <c r="F4" s="70"/>
      <c r="G4" s="70"/>
      <c r="H4" s="70"/>
      <c r="I4" s="39"/>
    </row>
    <row r="5" spans="1:9" x14ac:dyDescent="0.25">
      <c r="C5" s="41" t="s">
        <v>237</v>
      </c>
      <c r="D5" s="40"/>
      <c r="E5" s="41" t="s">
        <v>164</v>
      </c>
      <c r="F5" s="41" t="s">
        <v>163</v>
      </c>
      <c r="G5" s="41" t="s">
        <v>165</v>
      </c>
      <c r="H5" s="41" t="s">
        <v>238</v>
      </c>
      <c r="I5" s="40"/>
    </row>
    <row r="6" spans="1:9" x14ac:dyDescent="0.25">
      <c r="B6" t="s">
        <v>299</v>
      </c>
      <c r="C6" s="42">
        <v>172050</v>
      </c>
      <c r="E6" s="42">
        <v>96902</v>
      </c>
      <c r="F6" s="42">
        <v>155991</v>
      </c>
      <c r="G6" s="42">
        <v>61100</v>
      </c>
      <c r="H6" s="42">
        <f>SUM(E6:G6)</f>
        <v>313993</v>
      </c>
    </row>
    <row r="7" spans="1:9" x14ac:dyDescent="0.25">
      <c r="B7" s="8" t="s">
        <v>300</v>
      </c>
      <c r="C7" s="42"/>
      <c r="E7" s="42"/>
      <c r="F7" s="42"/>
      <c r="G7" s="42"/>
      <c r="H7" s="42"/>
    </row>
    <row r="8" spans="1:9" x14ac:dyDescent="0.25">
      <c r="B8" t="s">
        <v>241</v>
      </c>
      <c r="C8" s="42"/>
      <c r="E8" s="42">
        <v>10000</v>
      </c>
      <c r="F8" s="42">
        <v>20000</v>
      </c>
      <c r="G8" s="42">
        <v>20000</v>
      </c>
      <c r="H8" s="42"/>
    </row>
    <row r="9" spans="1:9" x14ac:dyDescent="0.25">
      <c r="B9" t="s">
        <v>242</v>
      </c>
      <c r="C9" s="42">
        <v>4330</v>
      </c>
      <c r="E9" s="42"/>
      <c r="F9" s="42"/>
      <c r="G9" s="42"/>
      <c r="H9" s="42"/>
    </row>
    <row r="10" spans="1:9" x14ac:dyDescent="0.25">
      <c r="B10" t="s">
        <v>302</v>
      </c>
      <c r="C10" s="42">
        <v>46493.120000000003</v>
      </c>
      <c r="E10" s="42"/>
      <c r="F10" s="42"/>
      <c r="G10" s="42"/>
      <c r="H10" s="42"/>
    </row>
    <row r="11" spans="1:9" x14ac:dyDescent="0.25">
      <c r="B11" t="s">
        <v>306</v>
      </c>
      <c r="C11" s="42">
        <v>475.76</v>
      </c>
      <c r="E11" s="42"/>
      <c r="F11" s="42"/>
      <c r="G11" s="42"/>
      <c r="H11" s="42"/>
    </row>
    <row r="12" spans="1:9" x14ac:dyDescent="0.25">
      <c r="B12" t="s">
        <v>283</v>
      </c>
      <c r="C12" s="42">
        <v>-15000</v>
      </c>
      <c r="E12" s="42"/>
      <c r="F12" s="42"/>
      <c r="G12" s="42"/>
      <c r="H12" s="42"/>
    </row>
    <row r="13" spans="1:9" x14ac:dyDescent="0.25">
      <c r="B13" t="s">
        <v>301</v>
      </c>
      <c r="C13" s="42">
        <v>-4611.1000000000004</v>
      </c>
      <c r="E13" s="42"/>
      <c r="F13" s="42"/>
      <c r="G13" s="42"/>
      <c r="H13" s="42"/>
    </row>
    <row r="14" spans="1:9" x14ac:dyDescent="0.25">
      <c r="C14" s="42"/>
      <c r="E14" s="42"/>
      <c r="F14" s="42"/>
      <c r="G14" s="42"/>
      <c r="H14" s="42"/>
    </row>
    <row r="15" spans="1:9" x14ac:dyDescent="0.25">
      <c r="B15" t="s">
        <v>304</v>
      </c>
      <c r="C15" s="42">
        <f>SUM(C6:C13)</f>
        <v>203737.78</v>
      </c>
      <c r="E15" s="43">
        <f>SUM(E6:E12)</f>
        <v>106902</v>
      </c>
      <c r="F15" s="43">
        <f>SUM(F6:F12)</f>
        <v>175991</v>
      </c>
      <c r="G15" s="43">
        <f>SUM(G6:G12)</f>
        <v>81100</v>
      </c>
      <c r="H15" s="43">
        <f>SUM(E15:G15)</f>
        <v>363993</v>
      </c>
    </row>
    <row r="16" spans="1:9" x14ac:dyDescent="0.25">
      <c r="B16" t="s">
        <v>305</v>
      </c>
      <c r="C16" s="42">
        <f>'Water FY27'!J101</f>
        <v>408088.97940399998</v>
      </c>
    </row>
    <row r="17" spans="2:3" x14ac:dyDescent="0.25">
      <c r="B17" t="s">
        <v>309</v>
      </c>
      <c r="C17" s="42">
        <f>C16*0.15</f>
        <v>61213.346910599997</v>
      </c>
    </row>
    <row r="18" spans="2:3" x14ac:dyDescent="0.25">
      <c r="B18" t="s">
        <v>239</v>
      </c>
      <c r="C18" s="43">
        <f>C15-C17</f>
        <v>142524.4330894</v>
      </c>
    </row>
  </sheetData>
  <mergeCells count="1">
    <mergeCell ref="E4:H4"/>
  </mergeCells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92D6-C938-4816-A8A7-5507A827A195}">
  <sheetPr>
    <pageSetUpPr fitToPage="1"/>
  </sheetPr>
  <dimension ref="A1:I25"/>
  <sheetViews>
    <sheetView zoomScaleNormal="100" zoomScaleSheetLayoutView="100" workbookViewId="0">
      <selection activeCell="F23" sqref="F23"/>
    </sheetView>
  </sheetViews>
  <sheetFormatPr defaultRowHeight="15" x14ac:dyDescent="0.25"/>
  <cols>
    <col min="2" max="2" width="65.85546875" bestFit="1" customWidth="1"/>
    <col min="3" max="3" width="19" style="17" bestFit="1" customWidth="1"/>
    <col min="4" max="4" width="4.28515625" style="17" customWidth="1"/>
    <col min="5" max="5" width="27.7109375" style="17" bestFit="1" customWidth="1"/>
    <col min="6" max="6" width="27.5703125" style="17" bestFit="1" customWidth="1"/>
    <col min="7" max="7" width="26.85546875" style="17" bestFit="1" customWidth="1"/>
    <col min="8" max="8" width="24" style="17" customWidth="1"/>
  </cols>
  <sheetData>
    <row r="1" spans="1:9" ht="15.75" x14ac:dyDescent="0.25">
      <c r="A1" s="44" t="s">
        <v>250</v>
      </c>
    </row>
    <row r="3" spans="1:9" x14ac:dyDescent="0.25">
      <c r="C3" s="71"/>
      <c r="D3" s="71"/>
      <c r="E3" s="71"/>
      <c r="F3" s="71"/>
      <c r="G3" s="71"/>
      <c r="H3" s="40"/>
    </row>
    <row r="4" spans="1:9" x14ac:dyDescent="0.25">
      <c r="C4" s="39"/>
      <c r="D4" s="39"/>
      <c r="E4" s="72" t="s">
        <v>236</v>
      </c>
      <c r="F4" s="73"/>
      <c r="G4" s="73"/>
      <c r="H4" s="74"/>
    </row>
    <row r="5" spans="1:9" x14ac:dyDescent="0.25">
      <c r="C5" s="41" t="s">
        <v>237</v>
      </c>
      <c r="D5" s="40"/>
      <c r="E5" s="41" t="s">
        <v>166</v>
      </c>
      <c r="F5" s="41" t="s">
        <v>163</v>
      </c>
      <c r="G5" s="41" t="s">
        <v>167</v>
      </c>
      <c r="H5" s="41" t="s">
        <v>238</v>
      </c>
    </row>
    <row r="6" spans="1:9" x14ac:dyDescent="0.25">
      <c r="B6" t="s">
        <v>299</v>
      </c>
      <c r="C6" s="42">
        <v>458674</v>
      </c>
      <c r="E6" s="42">
        <v>111157</v>
      </c>
      <c r="F6" s="42">
        <v>178305</v>
      </c>
      <c r="G6" s="42">
        <v>106350</v>
      </c>
      <c r="H6" s="42">
        <f>SUM(E6:G6)</f>
        <v>395812</v>
      </c>
    </row>
    <row r="7" spans="1:9" x14ac:dyDescent="0.25">
      <c r="B7" s="8" t="s">
        <v>300</v>
      </c>
      <c r="C7" s="42"/>
      <c r="E7" s="42"/>
      <c r="F7" s="42"/>
      <c r="G7" s="42"/>
      <c r="H7" s="42"/>
    </row>
    <row r="8" spans="1:9" x14ac:dyDescent="0.25">
      <c r="B8" t="s">
        <v>310</v>
      </c>
      <c r="C8" s="42"/>
      <c r="E8" s="42">
        <v>10000</v>
      </c>
      <c r="F8" s="42">
        <v>10000</v>
      </c>
      <c r="G8" s="42">
        <v>0</v>
      </c>
      <c r="H8" s="42"/>
    </row>
    <row r="9" spans="1:9" x14ac:dyDescent="0.25">
      <c r="B9" t="s">
        <v>306</v>
      </c>
      <c r="C9" s="42">
        <v>1212.07</v>
      </c>
      <c r="E9" s="42"/>
      <c r="F9" s="42"/>
      <c r="G9" s="42"/>
      <c r="H9" s="42"/>
      <c r="I9" s="17"/>
    </row>
    <row r="10" spans="1:9" x14ac:dyDescent="0.25">
      <c r="B10" t="s">
        <v>303</v>
      </c>
      <c r="C10" s="42">
        <v>133298.4</v>
      </c>
      <c r="E10" s="42"/>
      <c r="F10" s="42"/>
      <c r="G10" s="42"/>
      <c r="H10" s="42"/>
    </row>
    <row r="11" spans="1:9" x14ac:dyDescent="0.25">
      <c r="B11" t="s">
        <v>321</v>
      </c>
      <c r="C11" s="42">
        <v>-193042</v>
      </c>
      <c r="E11" s="42">
        <v>193042</v>
      </c>
      <c r="F11" s="42"/>
      <c r="G11" s="42"/>
      <c r="H11" s="42"/>
    </row>
    <row r="12" spans="1:9" x14ac:dyDescent="0.25">
      <c r="B12" t="s">
        <v>313</v>
      </c>
      <c r="C12" s="42"/>
      <c r="E12" s="42">
        <v>12560.5</v>
      </c>
      <c r="F12" s="42"/>
      <c r="G12" s="42"/>
      <c r="H12" s="42"/>
    </row>
    <row r="13" spans="1:9" x14ac:dyDescent="0.25">
      <c r="B13" t="s">
        <v>311</v>
      </c>
      <c r="C13" s="42"/>
      <c r="E13" s="42">
        <v>-69872.679999999993</v>
      </c>
      <c r="F13" s="42"/>
      <c r="G13" s="42"/>
      <c r="H13" s="42"/>
    </row>
    <row r="14" spans="1:9" x14ac:dyDescent="0.25">
      <c r="B14" t="s">
        <v>284</v>
      </c>
      <c r="C14" s="42">
        <v>-7000</v>
      </c>
      <c r="E14" s="42"/>
      <c r="F14" s="42"/>
      <c r="G14" s="42"/>
      <c r="H14" s="42"/>
    </row>
    <row r="15" spans="1:9" x14ac:dyDescent="0.25">
      <c r="B15" t="s">
        <v>316</v>
      </c>
      <c r="C15" s="42"/>
      <c r="E15" s="42">
        <v>-34345</v>
      </c>
      <c r="F15" s="42"/>
      <c r="G15" s="42"/>
      <c r="H15" s="42"/>
    </row>
    <row r="16" spans="1:9" x14ac:dyDescent="0.25">
      <c r="B16" t="s">
        <v>317</v>
      </c>
      <c r="C16" s="42"/>
      <c r="E16" s="42">
        <v>-22000</v>
      </c>
      <c r="F16" s="42"/>
      <c r="G16" s="42"/>
      <c r="H16" s="42"/>
    </row>
    <row r="17" spans="2:8" x14ac:dyDescent="0.25">
      <c r="B17" t="s">
        <v>312</v>
      </c>
      <c r="C17" s="42"/>
      <c r="E17" s="42">
        <v>-92.5</v>
      </c>
      <c r="F17" s="42"/>
      <c r="G17" s="42"/>
      <c r="H17" s="42"/>
    </row>
    <row r="18" spans="2:8" x14ac:dyDescent="0.25">
      <c r="B18" t="s">
        <v>318</v>
      </c>
      <c r="C18" s="42"/>
      <c r="E18" s="42">
        <v>-20516.72</v>
      </c>
      <c r="F18" s="42"/>
      <c r="G18" s="42"/>
      <c r="H18" s="42"/>
    </row>
    <row r="19" spans="2:8" x14ac:dyDescent="0.25">
      <c r="B19" t="s">
        <v>285</v>
      </c>
      <c r="C19" s="42"/>
      <c r="E19" s="42">
        <v>-10000</v>
      </c>
      <c r="F19" s="42"/>
      <c r="G19" s="42"/>
      <c r="H19" s="42"/>
    </row>
    <row r="20" spans="2:8" x14ac:dyDescent="0.25">
      <c r="B20" t="s">
        <v>301</v>
      </c>
      <c r="C20" s="42">
        <v>-2482.9</v>
      </c>
      <c r="E20" s="42"/>
      <c r="F20" s="42"/>
      <c r="G20" s="42"/>
      <c r="H20" s="42"/>
    </row>
    <row r="21" spans="2:8" x14ac:dyDescent="0.25">
      <c r="C21" s="42"/>
      <c r="E21" s="42"/>
      <c r="F21" s="42"/>
      <c r="G21" s="42"/>
      <c r="H21" s="42"/>
    </row>
    <row r="22" spans="2:8" x14ac:dyDescent="0.25">
      <c r="B22" t="s">
        <v>304</v>
      </c>
      <c r="C22" s="42">
        <f>SUM(C6:C20)</f>
        <v>390659.56999999995</v>
      </c>
      <c r="E22" s="43">
        <f>SUM(E6:E19)</f>
        <v>169932.6</v>
      </c>
      <c r="F22" s="43">
        <f>SUM(F6:F19)</f>
        <v>188305</v>
      </c>
      <c r="G22" s="43">
        <f>SUM(G6:G19)</f>
        <v>106350</v>
      </c>
      <c r="H22" s="43">
        <f>SUM(E22:G22)</f>
        <v>464587.6</v>
      </c>
    </row>
    <row r="23" spans="2:8" x14ac:dyDescent="0.25">
      <c r="B23" t="s">
        <v>307</v>
      </c>
      <c r="C23" s="42">
        <f>'Wastewater FY27'!J103</f>
        <v>845784.73527599999</v>
      </c>
    </row>
    <row r="24" spans="2:8" x14ac:dyDescent="0.25">
      <c r="B24" t="s">
        <v>308</v>
      </c>
      <c r="C24" s="42">
        <f>C23*0.15</f>
        <v>126867.7102914</v>
      </c>
    </row>
    <row r="25" spans="2:8" x14ac:dyDescent="0.25">
      <c r="B25" t="s">
        <v>239</v>
      </c>
      <c r="C25" s="43">
        <f>C22-C24</f>
        <v>263791.85970859998</v>
      </c>
    </row>
  </sheetData>
  <mergeCells count="2">
    <mergeCell ref="C3:G3"/>
    <mergeCell ref="E4:H4"/>
  </mergeCells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910B-953B-4F1B-8537-BD42009326FC}">
  <dimension ref="A1:G5"/>
  <sheetViews>
    <sheetView view="pageBreakPreview" zoomScale="175" zoomScaleNormal="100" zoomScaleSheetLayoutView="175" workbookViewId="0">
      <selection activeCell="E4" sqref="E4"/>
    </sheetView>
  </sheetViews>
  <sheetFormatPr defaultRowHeight="15" x14ac:dyDescent="0.25"/>
  <cols>
    <col min="5" max="5" width="10.42578125" customWidth="1"/>
  </cols>
  <sheetData>
    <row r="1" spans="1:7" x14ac:dyDescent="0.25">
      <c r="A1" s="8" t="s">
        <v>168</v>
      </c>
    </row>
    <row r="2" spans="1:7" x14ac:dyDescent="0.25">
      <c r="A2" s="14">
        <v>0.48</v>
      </c>
      <c r="B2" t="s">
        <v>169</v>
      </c>
      <c r="E2" s="7">
        <f>'Water FY27'!J82</f>
        <v>37704.86</v>
      </c>
      <c r="F2">
        <v>0.48</v>
      </c>
      <c r="G2" s="15">
        <f>SUM(E2*F2)</f>
        <v>18098.3328</v>
      </c>
    </row>
    <row r="3" spans="1:7" x14ac:dyDescent="0.25">
      <c r="A3" s="14">
        <v>0.48</v>
      </c>
      <c r="B3" t="s">
        <v>170</v>
      </c>
      <c r="E3" s="7">
        <v>0</v>
      </c>
      <c r="F3">
        <v>0</v>
      </c>
      <c r="G3" s="15">
        <f t="shared" ref="G3" si="0">SUM(E3*F3)</f>
        <v>0</v>
      </c>
    </row>
    <row r="4" spans="1:7" ht="15.75" thickBot="1" x14ac:dyDescent="0.3">
      <c r="A4" s="14">
        <v>0.05</v>
      </c>
      <c r="B4" t="s">
        <v>171</v>
      </c>
      <c r="E4" s="7">
        <f>'Water FY27'!J101</f>
        <v>408088.97940399998</v>
      </c>
      <c r="F4">
        <v>0.05</v>
      </c>
      <c r="G4" s="16">
        <f>SUM(E4*F4)</f>
        <v>20404.448970199999</v>
      </c>
    </row>
    <row r="5" spans="1:7" ht="15.75" thickTop="1" x14ac:dyDescent="0.25">
      <c r="G5" s="15">
        <f>SUM(G2:G4)</f>
        <v>38502.781770200003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Water FY27</vt:lpstr>
      <vt:lpstr>Wastewater FY27</vt:lpstr>
      <vt:lpstr>FY27 W Restricted &amp; Unassigned</vt:lpstr>
      <vt:lpstr>FY27 WW Restricted &amp; Unassigned</vt:lpstr>
      <vt:lpstr>FY27 Fire Protection</vt:lpstr>
      <vt:lpstr>'Wastewater FY27'!Print_Area</vt:lpstr>
      <vt:lpstr>'Water FY27'!Print_Area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2026-03-25T21:22:30Z</cp:lastPrinted>
  <dcterms:created xsi:type="dcterms:W3CDTF">2020-02-24T18:52:22Z</dcterms:created>
  <dcterms:modified xsi:type="dcterms:W3CDTF">2026-03-25T21:23:45Z</dcterms:modified>
</cp:coreProperties>
</file>