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wnManager\OneDrive - Town of Richmond\Documents\Water Resources\annual meetings\2024\For 4-15-24 meeting\"/>
    </mc:Choice>
  </mc:AlternateContent>
  <xr:revisionPtr revIDLastSave="0" documentId="13_ncr:1_{4C1FAE34-C960-481B-AF8F-65BEB353F3D9}" xr6:coauthVersionLast="47" xr6:coauthVersionMax="47" xr10:uidLastSave="{00000000-0000-0000-0000-000000000000}"/>
  <bookViews>
    <workbookView xWindow="-120" yWindow="-120" windowWidth="24240" windowHeight="13140" tabRatio="602" firstSheet="1" activeTab="5" xr2:uid="{00000000-000D-0000-FFFF-FFFF00000000}"/>
  </bookViews>
  <sheets>
    <sheet name="DRAFT Water FY25" sheetId="4" r:id="rId1"/>
    <sheet name="DRAFT Sewer FY25" sheetId="6" r:id="rId2"/>
    <sheet name="Fire Protection" sheetId="10" r:id="rId3"/>
    <sheet name="Unassigned &amp; Reserves" sheetId="8" r:id="rId4"/>
    <sheet name="FY25  Capital Projects" sheetId="11" r:id="rId5"/>
    <sheet name="Rate, Septage, User Fees Hist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8" l="1"/>
  <c r="Q4" i="8" s="1"/>
  <c r="C15" i="11"/>
  <c r="C7" i="11"/>
  <c r="Q22" i="8"/>
  <c r="Q18" i="8"/>
  <c r="Q11" i="8"/>
  <c r="Q8" i="8"/>
  <c r="Q5" i="8"/>
  <c r="M22" i="8"/>
  <c r="M21" i="8"/>
  <c r="M20" i="8"/>
  <c r="M18" i="8"/>
  <c r="M15" i="8"/>
  <c r="M11" i="8"/>
  <c r="M5" i="8"/>
  <c r="M8" i="8"/>
  <c r="O11" i="8"/>
  <c r="O12" i="8" s="1"/>
  <c r="P11" i="8"/>
  <c r="P12" i="8" s="1"/>
  <c r="N11" i="8"/>
  <c r="N12" i="8" s="1"/>
  <c r="Q6" i="8" l="1"/>
  <c r="Q12" i="8"/>
  <c r="M6" i="8"/>
  <c r="M12" i="8"/>
  <c r="J21" i="8"/>
  <c r="J22" i="8" s="1"/>
  <c r="K21" i="8"/>
  <c r="K22" i="8" s="1"/>
  <c r="L21" i="8"/>
  <c r="L22" i="8" s="1"/>
  <c r="I21" i="8"/>
  <c r="I22" i="8" s="1"/>
  <c r="M14" i="8"/>
  <c r="Q20" i="8"/>
  <c r="M19" i="8"/>
  <c r="Q19" i="8" s="1"/>
  <c r="J11" i="8"/>
  <c r="J12" i="8" s="1"/>
  <c r="K11" i="8"/>
  <c r="K12" i="8" s="1"/>
  <c r="L11" i="8"/>
  <c r="L12" i="8" s="1"/>
  <c r="I11" i="8"/>
  <c r="I12" i="8" s="1"/>
  <c r="M9" i="8"/>
  <c r="Q9" i="8" s="1"/>
  <c r="M10" i="8"/>
  <c r="Q10" i="8" s="1"/>
  <c r="Q14" i="8" l="1"/>
  <c r="Q21" i="8"/>
  <c r="C73" i="4"/>
  <c r="D73" i="4"/>
  <c r="I5" i="4"/>
  <c r="I6" i="4"/>
  <c r="I7" i="4"/>
  <c r="I8" i="4"/>
  <c r="I13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9" i="4"/>
  <c r="I40" i="4"/>
  <c r="I41" i="4"/>
  <c r="I42" i="4"/>
  <c r="I43" i="4"/>
  <c r="I44" i="4"/>
  <c r="I45" i="4"/>
  <c r="I46" i="4"/>
  <c r="I47" i="4"/>
  <c r="I48" i="4"/>
  <c r="I52" i="4"/>
  <c r="I53" i="4"/>
  <c r="I54" i="4"/>
  <c r="I55" i="4"/>
  <c r="I56" i="4"/>
  <c r="I57" i="4"/>
  <c r="I62" i="4"/>
  <c r="I63" i="4"/>
  <c r="I64" i="4"/>
  <c r="I65" i="4"/>
  <c r="I66" i="4"/>
  <c r="I67" i="4"/>
  <c r="I68" i="4"/>
  <c r="I69" i="4"/>
  <c r="I70" i="4"/>
  <c r="I71" i="4"/>
  <c r="I74" i="4"/>
  <c r="I76" i="4"/>
  <c r="I4" i="4"/>
  <c r="D10" i="4"/>
  <c r="E10" i="4"/>
  <c r="F10" i="4"/>
  <c r="G10" i="4"/>
  <c r="H10" i="4"/>
  <c r="D75" i="6"/>
  <c r="E75" i="6"/>
  <c r="F75" i="6"/>
  <c r="G75" i="6"/>
  <c r="H75" i="6"/>
  <c r="C75" i="6"/>
  <c r="D63" i="6"/>
  <c r="E63" i="6"/>
  <c r="F63" i="6"/>
  <c r="G63" i="6"/>
  <c r="H63" i="6"/>
  <c r="C63" i="6"/>
  <c r="D36" i="6"/>
  <c r="E36" i="6"/>
  <c r="F36" i="6"/>
  <c r="G36" i="6"/>
  <c r="H36" i="6"/>
  <c r="C36" i="6"/>
  <c r="D9" i="6"/>
  <c r="D77" i="6" s="1"/>
  <c r="E9" i="6"/>
  <c r="E77" i="6" s="1"/>
  <c r="F9" i="6"/>
  <c r="F77" i="6" s="1"/>
  <c r="G9" i="6"/>
  <c r="G77" i="6" s="1"/>
  <c r="H9" i="6"/>
  <c r="H77" i="6" s="1"/>
  <c r="D58" i="4"/>
  <c r="E58" i="4"/>
  <c r="F58" i="4"/>
  <c r="G58" i="4"/>
  <c r="H58" i="4"/>
  <c r="I58" i="4" s="1"/>
  <c r="C58" i="4"/>
  <c r="I6" i="6"/>
  <c r="I7" i="6"/>
  <c r="I5" i="6"/>
  <c r="I12" i="6"/>
  <c r="I14" i="6"/>
  <c r="I15" i="6"/>
  <c r="I16" i="6"/>
  <c r="I17" i="6"/>
  <c r="I18" i="6"/>
  <c r="I19" i="6"/>
  <c r="I20" i="6"/>
  <c r="I26" i="6"/>
  <c r="I27" i="6"/>
  <c r="I28" i="6"/>
  <c r="I29" i="6"/>
  <c r="I30" i="6"/>
  <c r="I25" i="6"/>
  <c r="I31" i="6"/>
  <c r="I21" i="6"/>
  <c r="I22" i="6"/>
  <c r="I32" i="6"/>
  <c r="I33" i="6"/>
  <c r="I23" i="6"/>
  <c r="I34" i="6"/>
  <c r="I35" i="6"/>
  <c r="I41" i="6"/>
  <c r="I56" i="6"/>
  <c r="I39" i="6"/>
  <c r="I40" i="6"/>
  <c r="I42" i="6"/>
  <c r="I43" i="6"/>
  <c r="I44" i="6"/>
  <c r="I46" i="6"/>
  <c r="I51" i="6"/>
  <c r="I48" i="6"/>
  <c r="I61" i="6"/>
  <c r="I50" i="6"/>
  <c r="I53" i="6"/>
  <c r="I45" i="6"/>
  <c r="I54" i="6"/>
  <c r="I58" i="6"/>
  <c r="I59" i="6"/>
  <c r="I60" i="6"/>
  <c r="I52" i="6"/>
  <c r="I49" i="6"/>
  <c r="I47" i="6"/>
  <c r="I66" i="6"/>
  <c r="I67" i="6"/>
  <c r="I69" i="6"/>
  <c r="I70" i="6"/>
  <c r="I71" i="6"/>
  <c r="I72" i="6"/>
  <c r="I73" i="6"/>
  <c r="I4" i="6"/>
  <c r="D79" i="6" l="1"/>
  <c r="H79" i="6"/>
  <c r="G79" i="6"/>
  <c r="G81" i="6" s="1"/>
  <c r="I10" i="4"/>
  <c r="C79" i="6"/>
  <c r="C4" i="6" s="1"/>
  <c r="F79" i="6"/>
  <c r="F81" i="6" s="1"/>
  <c r="E79" i="6"/>
  <c r="E81" i="6" s="1"/>
  <c r="D81" i="6"/>
  <c r="E3" i="10"/>
  <c r="E2" i="10"/>
  <c r="H21" i="8"/>
  <c r="H11" i="8"/>
  <c r="M16" i="8" l="1"/>
  <c r="Q15" i="8"/>
  <c r="Q16" i="8" s="1"/>
  <c r="H81" i="6"/>
  <c r="H12" i="8"/>
  <c r="H22" i="8"/>
  <c r="I75" i="6"/>
  <c r="I63" i="6"/>
  <c r="F75" i="4"/>
  <c r="G75" i="4"/>
  <c r="H73" i="4"/>
  <c r="G73" i="4"/>
  <c r="F73" i="4"/>
  <c r="F36" i="4"/>
  <c r="G36" i="4"/>
  <c r="H36" i="4"/>
  <c r="I36" i="4" s="1"/>
  <c r="E73" i="4"/>
  <c r="G3" i="10"/>
  <c r="G2" i="10"/>
  <c r="I73" i="4" l="1"/>
  <c r="I36" i="6"/>
  <c r="I77" i="6"/>
  <c r="I9" i="6"/>
  <c r="H77" i="4"/>
  <c r="G77" i="4"/>
  <c r="G80" i="4" s="1"/>
  <c r="F77" i="4"/>
  <c r="F80" i="4" s="1"/>
  <c r="G21" i="8"/>
  <c r="G22" i="8" s="1"/>
  <c r="F21" i="8"/>
  <c r="F22" i="8" s="1"/>
  <c r="E21" i="8"/>
  <c r="E22" i="8" s="1"/>
  <c r="D21" i="8"/>
  <c r="D22" i="8" s="1"/>
  <c r="C21" i="8"/>
  <c r="C22" i="8" s="1"/>
  <c r="G11" i="8"/>
  <c r="G12" i="8" s="1"/>
  <c r="F11" i="8"/>
  <c r="F12" i="8" s="1"/>
  <c r="E11" i="8"/>
  <c r="E12" i="8" s="1"/>
  <c r="D11" i="8"/>
  <c r="D12" i="8" s="1"/>
  <c r="C11" i="8"/>
  <c r="C12" i="8" s="1"/>
  <c r="E36" i="4"/>
  <c r="D36" i="4"/>
  <c r="C36" i="4"/>
  <c r="E75" i="4"/>
  <c r="D75" i="4"/>
  <c r="I77" i="4" l="1"/>
  <c r="I79" i="6"/>
  <c r="E4" i="10"/>
  <c r="D77" i="4"/>
  <c r="C77" i="4"/>
  <c r="C4" i="4" s="1"/>
  <c r="E77" i="4"/>
  <c r="C9" i="6" l="1"/>
  <c r="C77" i="6" s="1"/>
  <c r="C81" i="6" s="1"/>
  <c r="G4" i="10"/>
  <c r="G5" i="10" s="1"/>
  <c r="H75" i="4" s="1"/>
  <c r="D80" i="4"/>
  <c r="E80" i="4"/>
  <c r="H80" i="4" l="1"/>
  <c r="I75" i="4"/>
  <c r="C10" i="4"/>
  <c r="C75" i="4" s="1"/>
  <c r="C8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  <author>Town Manager</author>
  </authors>
  <commentList>
    <comment ref="J4" authorId="0" shapeId="0" xr:uid="{719B9C27-8344-4064-B44F-5C15F4000729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Water Service Line Inventory
</t>
        </r>
      </text>
    </comment>
    <comment ref="L4" authorId="1" shapeId="0" xr:uid="{43307414-24BE-45E8-BD6C-442333C6CA44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$115,681 - Water Meters purchase
</t>
        </r>
      </text>
    </comment>
    <comment ref="O4" authorId="0" shapeId="0" xr:uid="{A07CE7EA-2779-4925-89A0-A175BA4002A1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Reimbursement of final design for Tilden waterline replacement</t>
        </r>
      </text>
    </comment>
    <comment ref="J9" authorId="1" shapeId="0" xr:uid="{977A0636-ABDA-49AE-B0FB-B2943F6D9A36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Tank Mixer
</t>
        </r>
      </text>
    </comment>
    <comment ref="L14" authorId="1" shapeId="0" xr:uid="{5F679905-0304-49FC-84A5-CF902B82D72A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December Flood recovery
</t>
        </r>
      </text>
    </comment>
    <comment ref="J18" authorId="1" shapeId="0" xr:uid="{3FC0C6BC-8007-4D08-8B7D-F6032DB4A047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Press deposit 35,483
20 year study 146,300
grit cleaning 17,271.50
</t>
        </r>
      </text>
    </comment>
    <comment ref="K18" authorId="1" shapeId="0" xr:uid="{6EF8997E-5616-4DD2-B257-5F8D5240D713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Subsidy for 20 year study Reimbursement
Town will pay back 50% of Loan starting in FY29.
</t>
        </r>
      </text>
    </comment>
    <comment ref="L18" authorId="1" shapeId="0" xr:uid="{FBC32176-D56C-4B64-826C-E55BC81DAB82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Balance of payment for press repair 141,932
Balance of payment for 20 year study 7,700
</t>
        </r>
      </text>
    </comment>
  </commentList>
</comments>
</file>

<file path=xl/sharedStrings.xml><?xml version="1.0" encoding="utf-8"?>
<sst xmlns="http://schemas.openxmlformats.org/spreadsheetml/2006/main" count="383" uniqueCount="319">
  <si>
    <t>Account #</t>
  </si>
  <si>
    <t>Description</t>
  </si>
  <si>
    <t>+INCREASE (DECREASE)</t>
  </si>
  <si>
    <t>WASTEWATER REVENUE</t>
  </si>
  <si>
    <t>21-6-00-3-00.01</t>
  </si>
  <si>
    <t>21-6-00-4-10.03</t>
  </si>
  <si>
    <t xml:space="preserve">Hook On Fees – Sewer </t>
  </si>
  <si>
    <t>21-6-03-5-40.05</t>
  </si>
  <si>
    <t>21-6-01-4-11.10</t>
  </si>
  <si>
    <t>Waste Water Revenue Subtotal</t>
  </si>
  <si>
    <t>WASTEWATER RESOURCES ADMINISTRATION EXPENSES (70% of total)</t>
  </si>
  <si>
    <t>21-7-80-0-10.00</t>
  </si>
  <si>
    <t>Salaries</t>
  </si>
  <si>
    <t>21-7-80-0-10.30</t>
  </si>
  <si>
    <t>Insurance Opt Out</t>
  </si>
  <si>
    <t>21-7-80-0-10.99</t>
  </si>
  <si>
    <t>Overtime</t>
  </si>
  <si>
    <t>21-7-80-0-11.00</t>
  </si>
  <si>
    <t>Social Security/Medicare</t>
  </si>
  <si>
    <t>21-7-80-0-12.00</t>
  </si>
  <si>
    <t>Municipal Retirement</t>
  </si>
  <si>
    <t>21-7-80-0-15.00</t>
  </si>
  <si>
    <t>Health Insurance</t>
  </si>
  <si>
    <t>21-7-80-0-15.03</t>
  </si>
  <si>
    <t>Long Term Disablity</t>
  </si>
  <si>
    <t>21-7-80-1-16.00</t>
  </si>
  <si>
    <t>Uniforms</t>
  </si>
  <si>
    <t>21-7-80-1-20.00</t>
  </si>
  <si>
    <t>Office Supplies/Postage</t>
  </si>
  <si>
    <t>21-7-80-1-22.00</t>
  </si>
  <si>
    <t>Office Equipment</t>
  </si>
  <si>
    <t>21-7-80-1-22.01</t>
  </si>
  <si>
    <t>Computer</t>
  </si>
  <si>
    <t>21-7-80-1-24.00</t>
  </si>
  <si>
    <t>Advertising</t>
  </si>
  <si>
    <t>21-7-80-1-26.01</t>
  </si>
  <si>
    <t xml:space="preserve">Administrative Expense </t>
  </si>
  <si>
    <t>21-7-80-1-27.00</t>
  </si>
  <si>
    <t>21-7-80-1-27.01</t>
  </si>
  <si>
    <t>21-7-80-1-29.00</t>
  </si>
  <si>
    <t>Travel</t>
  </si>
  <si>
    <t>21-7-80-1-30.00</t>
  </si>
  <si>
    <t>Telephone</t>
  </si>
  <si>
    <t>21-7-80-1-42.00</t>
  </si>
  <si>
    <t>Association Dues</t>
  </si>
  <si>
    <t>21-7-80-1-43.00</t>
  </si>
  <si>
    <t>Legal</t>
  </si>
  <si>
    <t>21-7-80-1-48.00</t>
  </si>
  <si>
    <t>W &amp; S General Insurance</t>
  </si>
  <si>
    <t>Wastewater Administration Expense Subtotal</t>
  </si>
  <si>
    <t>21-7-82-2-32.01</t>
  </si>
  <si>
    <t>21-7-82-2-62.03</t>
  </si>
  <si>
    <t>Pump Station Maintenance</t>
  </si>
  <si>
    <t>21-7-82-3-16.00</t>
  </si>
  <si>
    <t>Personal Protective Gear</t>
  </si>
  <si>
    <t>21-7-82-3-31.00</t>
  </si>
  <si>
    <t>Heat</t>
  </si>
  <si>
    <t>21-7-82-3-32.00</t>
  </si>
  <si>
    <t>Plant Electricity</t>
  </si>
  <si>
    <t>21-7-82-3-32.02</t>
  </si>
  <si>
    <t>WWTF water bill</t>
  </si>
  <si>
    <t>21-7-82-3-34.00</t>
  </si>
  <si>
    <t>Rubbish Removal</t>
  </si>
  <si>
    <t>21-7-82-3-41.00</t>
  </si>
  <si>
    <t>21-7-82-3-45.00</t>
  </si>
  <si>
    <t>21-7-82-3-45.01</t>
  </si>
  <si>
    <t>21-7-82-3-45.02</t>
  </si>
  <si>
    <t>Equipment Rental</t>
  </si>
  <si>
    <t>21-7-82-3-45.03</t>
  </si>
  <si>
    <t>Biosolids Disposal/CSWD</t>
  </si>
  <si>
    <t>21-7-82-3-46.00</t>
  </si>
  <si>
    <t>Engineering</t>
  </si>
  <si>
    <t>21-7-82-3-50.00</t>
  </si>
  <si>
    <t>Gas, Oil &amp; Diesel Fuel</t>
  </si>
  <si>
    <t>21-7-82-3-52.00</t>
  </si>
  <si>
    <t>Fleet Maintenance</t>
  </si>
  <si>
    <t>21-7-82-3-62.00</t>
  </si>
  <si>
    <t>21-7-82-3-62.01</t>
  </si>
  <si>
    <t>Biosolids Facility Repair</t>
  </si>
  <si>
    <t>21-7-82-3-62.02</t>
  </si>
  <si>
    <t>Collection System Repair</t>
  </si>
  <si>
    <t>21-7-82-3-65.00</t>
  </si>
  <si>
    <t>Wastewater Chemicals</t>
  </si>
  <si>
    <t>21-7-82-3-65.01</t>
  </si>
  <si>
    <t>Biosolids Chemicals</t>
  </si>
  <si>
    <t>21-7-82-3-66.00</t>
  </si>
  <si>
    <t>Wastewater Operating Expense Subtotal</t>
  </si>
  <si>
    <t>WASTEWATER CAPITAL EXPENSES</t>
  </si>
  <si>
    <t>21-7-90-5-93.04</t>
  </si>
  <si>
    <t>21-7-90-5-93.11</t>
  </si>
  <si>
    <t>21-7-90-5-93.00</t>
  </si>
  <si>
    <t>21-7-90-2-90.06</t>
  </si>
  <si>
    <t>Project  7a Sanitary Sewer (2032)</t>
  </si>
  <si>
    <t>21-7-90-2-90.02</t>
  </si>
  <si>
    <t>Phosphorus SRF(2026)</t>
  </si>
  <si>
    <t>21-7-90-2-90.14</t>
  </si>
  <si>
    <t>21-7-90-2-90.16</t>
  </si>
  <si>
    <t>Jericho Rd Loan Interest</t>
  </si>
  <si>
    <t>Wastewater Capital Subtotal</t>
  </si>
  <si>
    <t>TOTAL WASTEWATER REVENUE</t>
  </si>
  <si>
    <t>TOTAL WASTEWATER EXPENSES</t>
  </si>
  <si>
    <t>BALANCE</t>
  </si>
  <si>
    <t>WATER REVENUE</t>
  </si>
  <si>
    <t>20-6-00-3-00.00</t>
  </si>
  <si>
    <t xml:space="preserve">Water User Receipts </t>
  </si>
  <si>
    <t>20-6-00-3-01.00</t>
  </si>
  <si>
    <t>Sale of Water from Hydrant</t>
  </si>
  <si>
    <t>20-6-03-5-40.05</t>
  </si>
  <si>
    <t>20-6-00-4-10.02</t>
  </si>
  <si>
    <t xml:space="preserve">Hook On Fees – Water </t>
  </si>
  <si>
    <t xml:space="preserve">Fire Service Fees </t>
  </si>
  <si>
    <t>Water Revenue Sub Totals</t>
  </si>
  <si>
    <t>WATER RESOURCES ADMINISTRATION EXPENSES (30% of total)</t>
  </si>
  <si>
    <t>20-7-80-0-10.00</t>
  </si>
  <si>
    <t>20-7-80-0-10.30</t>
  </si>
  <si>
    <t>20-7-80-0-10.99</t>
  </si>
  <si>
    <t>20-7-80-0-11.00</t>
  </si>
  <si>
    <t>20-7-80-0-12.00</t>
  </si>
  <si>
    <t>20-7-80-0-15.00</t>
  </si>
  <si>
    <t>20-7-80-0-15.03</t>
  </si>
  <si>
    <t>20-7-80-1-16.00</t>
  </si>
  <si>
    <t>20-7-80-1-20.00</t>
  </si>
  <si>
    <t>20-7-80-1-22.00</t>
  </si>
  <si>
    <t>20-7-80-1-22.01</t>
  </si>
  <si>
    <t>20-7-80-1-24.00</t>
  </si>
  <si>
    <t>20-7-80-1-26.01</t>
  </si>
  <si>
    <t>20-7-80-1-27.00</t>
  </si>
  <si>
    <t>20-7-80-1-27.01</t>
  </si>
  <si>
    <t>20-7-80-1-29.00</t>
  </si>
  <si>
    <t>20-7-80-1-30.00</t>
  </si>
  <si>
    <t>20-7-80-1-42.00</t>
  </si>
  <si>
    <t>20-7-80-1-43.00</t>
  </si>
  <si>
    <t>20-7-80-1-48.00</t>
  </si>
  <si>
    <t>Water Administration Expense Totals</t>
  </si>
  <si>
    <t>WATER OPERATIONS EXPENSES</t>
  </si>
  <si>
    <t>20-7-83-4-16.00</t>
  </si>
  <si>
    <t>Personal Protective Equip</t>
  </si>
  <si>
    <t>20-7-83-4-31.00</t>
  </si>
  <si>
    <t>20-7-83-4-32.00</t>
  </si>
  <si>
    <t>20-7-83-4-34.00</t>
  </si>
  <si>
    <t>20-7-83-4-41.00</t>
  </si>
  <si>
    <t>20-7-83-4-45.00</t>
  </si>
  <si>
    <t>20-7-83-4-45.02</t>
  </si>
  <si>
    <t>20-7-83-4-46.00</t>
  </si>
  <si>
    <t>20-7-83-4-50.00</t>
  </si>
  <si>
    <t>20-7-83-4-52.00</t>
  </si>
  <si>
    <t>20-7-83-4-62.02</t>
  </si>
  <si>
    <t>20-7-83-4-62.03</t>
  </si>
  <si>
    <t>Pumps/Tanks</t>
  </si>
  <si>
    <t>20-7-83-4-62.04</t>
  </si>
  <si>
    <t>Asphalt Repair</t>
  </si>
  <si>
    <t>20-7-83-4-62.05</t>
  </si>
  <si>
    <t>20-7-83-4-62.06</t>
  </si>
  <si>
    <t>20-7-83-4-62.07</t>
  </si>
  <si>
    <t>20-7-83-4-65.00</t>
  </si>
  <si>
    <t>Water Treatment Chemicals</t>
  </si>
  <si>
    <t>Water Operating Expense Totals</t>
  </si>
  <si>
    <t>WATER CAPITAL EXPENSES</t>
  </si>
  <si>
    <t>20-7-90-5-90.03</t>
  </si>
  <si>
    <t>20-7-90-5-93.01</t>
  </si>
  <si>
    <t>20-7-90-2-90.09</t>
  </si>
  <si>
    <t>20-7-90-5-90.01</t>
  </si>
  <si>
    <t>20-7-90-2-90.16</t>
  </si>
  <si>
    <t>20-7-90-2-90.08</t>
  </si>
  <si>
    <t>Water Reservoir gap interest</t>
  </si>
  <si>
    <t>20-7-90-5-93.02</t>
  </si>
  <si>
    <t>Jericho Road Loan Interest</t>
  </si>
  <si>
    <t>Water Capital Expense Totals</t>
  </si>
  <si>
    <t>TOTAL WATER REVENUE</t>
  </si>
  <si>
    <t>TOTAL WATER EXPENSES</t>
  </si>
  <si>
    <t>21-7-80-0-15.01</t>
  </si>
  <si>
    <t>Health Savings Account</t>
  </si>
  <si>
    <t>20-7-80-0-15.01</t>
  </si>
  <si>
    <t xml:space="preserve">Wastewater Capital Reserve </t>
  </si>
  <si>
    <t xml:space="preserve">Collection System Capital Fund </t>
  </si>
  <si>
    <t xml:space="preserve">Short-term (10 yr) capital fund </t>
  </si>
  <si>
    <t>Administrative Expense</t>
  </si>
  <si>
    <t>Short-term (10 yr) capital fund</t>
  </si>
  <si>
    <t xml:space="preserve">Water Capital Reserve </t>
  </si>
  <si>
    <t>Distribution System Capital fund</t>
  </si>
  <si>
    <t xml:space="preserve">Sewer User Receipts </t>
  </si>
  <si>
    <t xml:space="preserve">Septage Receipts </t>
  </si>
  <si>
    <t>Jericho Rd Loan Principal (2032)</t>
  </si>
  <si>
    <t>RFL-101 planning-ww (2027)</t>
  </si>
  <si>
    <t>Water Reservoir gap principal (2025)</t>
  </si>
  <si>
    <t>Jericho Road Loan Principal (2032)</t>
  </si>
  <si>
    <t>Audit Expenses</t>
  </si>
  <si>
    <t>20-7-80-1-26.03</t>
  </si>
  <si>
    <t>21-7-80-1-26.03</t>
  </si>
  <si>
    <t>20-7-90-2-90.17</t>
  </si>
  <si>
    <t>20-7-90-2-90.07</t>
  </si>
  <si>
    <t>21-7-90-2-90.01</t>
  </si>
  <si>
    <t>20-6-10-4-10.04</t>
  </si>
  <si>
    <t>Budgeted FY22</t>
  </si>
  <si>
    <t>WASTEWATER OPERATIONS EXPENSES</t>
  </si>
  <si>
    <t>20-7-90-5-90.13</t>
  </si>
  <si>
    <t>Budgeted     FY23</t>
  </si>
  <si>
    <t>Budgeted       FY22</t>
  </si>
  <si>
    <t>RF3-365 Bridge Upper &amp; Crossing Principal (2047)</t>
  </si>
  <si>
    <t>Computer Support</t>
  </si>
  <si>
    <t>21-7-80-1-22.02</t>
  </si>
  <si>
    <t>20-7-80-1-22.02</t>
  </si>
  <si>
    <t>Fund Balance Usage</t>
  </si>
  <si>
    <t>20-0-00-0-00.00</t>
  </si>
  <si>
    <t>21-0-00-0-00.00</t>
  </si>
  <si>
    <t>Budgeted FY24</t>
  </si>
  <si>
    <t>Actual   FY22</t>
  </si>
  <si>
    <t>Actual     FY22</t>
  </si>
  <si>
    <t>System Permits/Fees/Licenses</t>
  </si>
  <si>
    <t>System Permits/Certs/Licenses</t>
  </si>
  <si>
    <t>RF3-444 Bridge Street Middle (2062)</t>
  </si>
  <si>
    <t xml:space="preserve">Net Interest on Checking Account </t>
  </si>
  <si>
    <t>RF3-302 Water Reservoir principal (2048)</t>
  </si>
  <si>
    <t>RF3-335 East Main principal</t>
  </si>
  <si>
    <t>FY18</t>
  </si>
  <si>
    <t>FY19</t>
  </si>
  <si>
    <t>FY20</t>
  </si>
  <si>
    <t>FY21</t>
  </si>
  <si>
    <t>FY22</t>
  </si>
  <si>
    <t>FY23</t>
  </si>
  <si>
    <t>Predicted Year-End</t>
  </si>
  <si>
    <t>Water Audit Unrestricted</t>
  </si>
  <si>
    <t>Short Term Capital</t>
  </si>
  <si>
    <t>Water Capital</t>
  </si>
  <si>
    <t>Distribution</t>
  </si>
  <si>
    <t xml:space="preserve">  </t>
  </si>
  <si>
    <t>Sewer Audit Unrestricted</t>
  </si>
  <si>
    <t>Wastewater Capital</t>
  </si>
  <si>
    <t>Collection System</t>
  </si>
  <si>
    <t>Water</t>
  </si>
  <si>
    <t>Estimated Cost</t>
  </si>
  <si>
    <t>TBD</t>
  </si>
  <si>
    <t>FY24</t>
  </si>
  <si>
    <t>Excavation to locate Borden St. water valve</t>
  </si>
  <si>
    <t>Wastewater</t>
  </si>
  <si>
    <t>Water Budget - Fire Protection Calculation</t>
  </si>
  <si>
    <t>Tank loan</t>
  </si>
  <si>
    <t>Gap loan</t>
  </si>
  <si>
    <t>Total Water Budget</t>
  </si>
  <si>
    <t>Unbudgeted Capital Expense</t>
  </si>
  <si>
    <t>20-7-90-1-00.00</t>
  </si>
  <si>
    <t>21-7-82-1-00.00</t>
  </si>
  <si>
    <t>Budgeted FY25</t>
  </si>
  <si>
    <t>Actual        FY23</t>
  </si>
  <si>
    <t>Electricity - Water House</t>
  </si>
  <si>
    <t>Water Line Repairs</t>
  </si>
  <si>
    <t>Actual      FY23</t>
  </si>
  <si>
    <t>21-7-82-3-45.04</t>
  </si>
  <si>
    <t>Contracted Operators</t>
  </si>
  <si>
    <t xml:space="preserve">FY24  </t>
  </si>
  <si>
    <t>Water Reserves Restricted</t>
  </si>
  <si>
    <t>Sewer Reserves  Restricted</t>
  </si>
  <si>
    <t>Total Reserves Restricted</t>
  </si>
  <si>
    <t>Water Total Restricted &amp; Unrestricted</t>
  </si>
  <si>
    <t>Sewer Total Restricted &amp; Unrestricted</t>
  </si>
  <si>
    <t>Contributions</t>
  </si>
  <si>
    <t>Building Repairs</t>
  </si>
  <si>
    <t>Wastewater Treatment Facility Repair (WWTF)</t>
  </si>
  <si>
    <t>Pump Station Electricity</t>
  </si>
  <si>
    <t>Rubbish  Removal</t>
  </si>
  <si>
    <t>Water Testing</t>
  </si>
  <si>
    <t>Supplies Consumables</t>
  </si>
  <si>
    <t>Meter Replacements</t>
  </si>
  <si>
    <t>Wastewater Testing</t>
  </si>
  <si>
    <t>Biosolids Testing</t>
  </si>
  <si>
    <t>Grounds Maintenance</t>
  </si>
  <si>
    <t>Supplies - Consumables</t>
  </si>
  <si>
    <t>Committed</t>
  </si>
  <si>
    <t>20-7-83-4-62.08</t>
  </si>
  <si>
    <t>20-7-83-4-62.09</t>
  </si>
  <si>
    <t>21-7-83-4-62.08</t>
  </si>
  <si>
    <t>21-7-83-4-62.09</t>
  </si>
  <si>
    <t>21-7-83-4-62.05</t>
  </si>
  <si>
    <t>Equipment Purchase - Small</t>
  </si>
  <si>
    <t>Training, Education, License, Certifications</t>
  </si>
  <si>
    <t>Training - Safety</t>
  </si>
  <si>
    <t>Restricted &amp; Unrestricted Reserves</t>
  </si>
  <si>
    <t>Reimbursable Amount</t>
  </si>
  <si>
    <t>Total</t>
  </si>
  <si>
    <t>FY25</t>
  </si>
  <si>
    <t>Clean aeration tank #2</t>
  </si>
  <si>
    <t>New Influent Pump</t>
  </si>
  <si>
    <t>15% of water budget</t>
  </si>
  <si>
    <t>15% of sewer budget</t>
  </si>
  <si>
    <t>Unrestricted funds over/under 15% of water budget</t>
  </si>
  <si>
    <t>Unrestricted funds over/under 15% of sewer budget</t>
  </si>
  <si>
    <t>Equipment and Tool Purchase - Small</t>
  </si>
  <si>
    <t>Rate, Septage, User Fees History</t>
  </si>
  <si>
    <t>DRAFT FY25</t>
  </si>
  <si>
    <t>Sewer</t>
  </si>
  <si>
    <t>Septage - Budgeted</t>
  </si>
  <si>
    <t>Septage - Actual</t>
  </si>
  <si>
    <t>Usage as of 03-27-24</t>
  </si>
  <si>
    <t>Projected Reimbursements</t>
  </si>
  <si>
    <t>Projected Expenses</t>
  </si>
  <si>
    <t>Projected Year End Total</t>
  </si>
  <si>
    <t>FY25 Capital Projects</t>
  </si>
  <si>
    <t>Tilden waterline replacement - Construction Phase Engineering</t>
  </si>
  <si>
    <t xml:space="preserve">Tilden waterline replacement - Construction  </t>
  </si>
  <si>
    <t>New System Monitoring System</t>
  </si>
  <si>
    <t>Reimbursable Projects which will be paid back as a bond</t>
  </si>
  <si>
    <t>Payments to Hoyle Tanner for funding sources and public outreach for WWTF upgrade, and sewer ordinance review</t>
  </si>
  <si>
    <t>Payments to Hoyle Tanner for final design for WWTF upgrade</t>
  </si>
  <si>
    <t>DRAFT 04-12-24 Water FY25</t>
  </si>
  <si>
    <t>DRAFT 04-12-24  Sewer FY25</t>
  </si>
  <si>
    <t>Residential Fixed Water</t>
  </si>
  <si>
    <t>Residential Meterd Water</t>
  </si>
  <si>
    <t>Commercial and Gov Fixed Water</t>
  </si>
  <si>
    <t>Commercial and Gov Metered Water</t>
  </si>
  <si>
    <t>School Fixed Water</t>
  </si>
  <si>
    <t>School Metered Water</t>
  </si>
  <si>
    <t>Residential Fixed Sewer</t>
  </si>
  <si>
    <t>Residential Usage Sewer</t>
  </si>
  <si>
    <t>Commercial and Gov Fixed Sewer</t>
  </si>
  <si>
    <t>Commercial and Gov Usage Sewer</t>
  </si>
  <si>
    <t>School Fixed Sewer</t>
  </si>
  <si>
    <t>School Usage Sewer</t>
  </si>
  <si>
    <t>User Receipts - Budgeted Water</t>
  </si>
  <si>
    <t>User Receipts - Budgeted Sewer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</si>
</sst>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&quot; &quot;;&quot;(&quot;#,##0&quot;)&quot;;&quot;- &quot;;@&quot; &quot;"/>
    <numFmt numFmtId="166" formatCode="[$$-409]#,##0.00;[Red]&quot;-&quot;[$$-409]#,##0.00"/>
    <numFmt numFmtId="167" formatCode="&quot;$&quot;#,##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sz val="12"/>
      <color rgb="FF1111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u val="singleAccounting"/>
      <sz val="12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24" fillId="0" borderId="0" applyNumberFormat="0" applyBorder="0" applyProtection="0"/>
    <xf numFmtId="0" fontId="16" fillId="0" borderId="5" applyNumberFormat="0" applyProtection="0"/>
    <xf numFmtId="0" fontId="17" fillId="0" borderId="6" applyNumberFormat="0" applyProtection="0"/>
    <xf numFmtId="0" fontId="18" fillId="0" borderId="7" applyNumberFormat="0" applyProtection="0"/>
    <xf numFmtId="0" fontId="18" fillId="0" borderId="0" applyNumberFormat="0" applyBorder="0" applyProtection="0"/>
    <xf numFmtId="0" fontId="14" fillId="4" borderId="0" applyNumberFormat="0" applyBorder="0" applyProtection="0"/>
    <xf numFmtId="0" fontId="10" fillId="3" borderId="0" applyNumberFormat="0" applyBorder="0" applyProtection="0"/>
    <xf numFmtId="0" fontId="21" fillId="22" borderId="0" applyNumberFormat="0" applyBorder="0" applyProtection="0"/>
    <xf numFmtId="0" fontId="19" fillId="7" borderId="3" applyNumberFormat="0" applyProtection="0"/>
    <xf numFmtId="0" fontId="22" fillId="20" borderId="10" applyNumberFormat="0" applyProtection="0"/>
    <xf numFmtId="0" fontId="11" fillId="20" borderId="3" applyNumberFormat="0" applyProtection="0"/>
    <xf numFmtId="0" fontId="20" fillId="0" borderId="8" applyNumberFormat="0" applyProtection="0"/>
    <xf numFmtId="0" fontId="12" fillId="21" borderId="4" applyNumberFormat="0" applyProtection="0"/>
    <xf numFmtId="0" fontId="26" fillId="0" borderId="0" applyNumberFormat="0" applyBorder="0" applyProtection="0"/>
    <xf numFmtId="0" fontId="7" fillId="23" borderId="9" applyNumberFormat="0" applyFont="0" applyProtection="0"/>
    <xf numFmtId="0" fontId="13" fillId="0" borderId="0" applyNumberFormat="0" applyBorder="0" applyProtection="0"/>
    <xf numFmtId="0" fontId="25" fillId="0" borderId="11" applyNumberFormat="0" applyProtection="0"/>
    <xf numFmtId="0" fontId="9" fillId="16" borderId="0" applyNumberFormat="0" applyBorder="0" applyProtection="0"/>
    <xf numFmtId="0" fontId="8" fillId="2" borderId="0" applyNumberFormat="0" applyBorder="0" applyProtection="0"/>
    <xf numFmtId="0" fontId="8" fillId="8" borderId="0" applyNumberFormat="0" applyBorder="0" applyProtection="0"/>
    <xf numFmtId="0" fontId="9" fillId="12" borderId="0" applyNumberFormat="0" applyBorder="0" applyProtection="0"/>
    <xf numFmtId="0" fontId="9" fillId="17" borderId="0" applyNumberFormat="0" applyBorder="0" applyProtection="0"/>
    <xf numFmtId="0" fontId="8" fillId="3" borderId="0" applyNumberFormat="0" applyBorder="0" applyProtection="0"/>
    <xf numFmtId="0" fontId="8" fillId="9" borderId="0" applyNumberFormat="0" applyBorder="0" applyProtection="0"/>
    <xf numFmtId="0" fontId="9" fillId="9" borderId="0" applyNumberFormat="0" applyBorder="0" applyProtection="0"/>
    <xf numFmtId="0" fontId="9" fillId="18" borderId="0" applyNumberFormat="0" applyBorder="0" applyProtection="0"/>
    <xf numFmtId="0" fontId="8" fillId="4" borderId="0" applyNumberFormat="0" applyBorder="0" applyProtection="0"/>
    <xf numFmtId="0" fontId="8" fillId="10" borderId="0" applyNumberFormat="0" applyBorder="0" applyProtection="0"/>
    <xf numFmtId="0" fontId="9" fillId="10" borderId="0" applyNumberFormat="0" applyBorder="0" applyProtection="0"/>
    <xf numFmtId="0" fontId="9" fillId="13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9" fillId="13" borderId="0" applyNumberFormat="0" applyBorder="0" applyProtection="0"/>
    <xf numFmtId="0" fontId="9" fillId="14" borderId="0" applyNumberFormat="0" applyBorder="0" applyProtection="0"/>
    <xf numFmtId="0" fontId="8" fillId="6" borderId="0" applyNumberFormat="0" applyBorder="0" applyProtection="0"/>
    <xf numFmtId="0" fontId="8" fillId="8" borderId="0" applyNumberFormat="0" applyBorder="0" applyProtection="0"/>
    <xf numFmtId="0" fontId="9" fillId="14" borderId="0" applyNumberFormat="0" applyBorder="0" applyProtection="0"/>
    <xf numFmtId="0" fontId="9" fillId="19" borderId="0" applyNumberFormat="0" applyBorder="0" applyProtection="0"/>
    <xf numFmtId="0" fontId="8" fillId="7" borderId="0" applyNumberFormat="0" applyBorder="0" applyProtection="0"/>
    <xf numFmtId="0" fontId="8" fillId="11" borderId="0" applyNumberFormat="0" applyBorder="0" applyProtection="0"/>
    <xf numFmtId="0" fontId="9" fillId="15" borderId="0" applyNumberFormat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166" fontId="23" fillId="0" borderId="0" applyBorder="0" applyProtection="0"/>
  </cellStyleXfs>
  <cellXfs count="100">
    <xf numFmtId="0" fontId="0" fillId="0" borderId="0" xfId="0"/>
    <xf numFmtId="10" fontId="3" fillId="0" borderId="0" xfId="2" applyNumberFormat="1" applyFont="1" applyFill="1"/>
    <xf numFmtId="0" fontId="3" fillId="0" borderId="0" xfId="0" applyFont="1"/>
    <xf numFmtId="41" fontId="4" fillId="0" borderId="0" xfId="0" applyNumberFormat="1" applyFont="1" applyAlignment="1">
      <alignment horizontal="center" wrapText="1"/>
    </xf>
    <xf numFmtId="41" fontId="4" fillId="0" borderId="0" xfId="0" applyNumberFormat="1" applyFont="1"/>
    <xf numFmtId="41" fontId="3" fillId="0" borderId="0" xfId="0" applyNumberFormat="1" applyFont="1"/>
    <xf numFmtId="164" fontId="3" fillId="0" borderId="0" xfId="0" applyNumberFormat="1" applyFont="1"/>
    <xf numFmtId="41" fontId="3" fillId="0" borderId="1" xfId="0" applyNumberFormat="1" applyFont="1" applyBorder="1"/>
    <xf numFmtId="41" fontId="4" fillId="0" borderId="1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165" fontId="3" fillId="0" borderId="0" xfId="0" applyNumberFormat="1" applyFont="1"/>
    <xf numFmtId="41" fontId="3" fillId="0" borderId="0" xfId="1" applyNumberFormat="1" applyFont="1" applyFill="1"/>
    <xf numFmtId="41" fontId="4" fillId="0" borderId="0" xfId="1" applyNumberFormat="1" applyFont="1" applyFill="1" applyBorder="1" applyAlignment="1">
      <alignment horizontal="center" wrapText="1"/>
    </xf>
    <xf numFmtId="41" fontId="3" fillId="0" borderId="0" xfId="1" applyNumberFormat="1" applyFont="1" applyFill="1" applyBorder="1"/>
    <xf numFmtId="41" fontId="3" fillId="0" borderId="1" xfId="1" applyNumberFormat="1" applyFont="1" applyFill="1" applyBorder="1"/>
    <xf numFmtId="41" fontId="4" fillId="0" borderId="0" xfId="1" applyNumberFormat="1" applyFont="1" applyFill="1" applyBorder="1"/>
    <xf numFmtId="41" fontId="3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5" fillId="0" borderId="0" xfId="1" applyNumberFormat="1" applyFont="1" applyFill="1"/>
    <xf numFmtId="41" fontId="3" fillId="0" borderId="2" xfId="1" applyNumberFormat="1" applyFont="1" applyFill="1" applyBorder="1"/>
    <xf numFmtId="41" fontId="6" fillId="0" borderId="0" xfId="1" applyNumberFormat="1" applyFont="1" applyFill="1" applyBorder="1"/>
    <xf numFmtId="41" fontId="27" fillId="0" borderId="0" xfId="1" applyNumberFormat="1" applyFont="1" applyFill="1"/>
    <xf numFmtId="41" fontId="3" fillId="0" borderId="12" xfId="1" applyNumberFormat="1" applyFont="1" applyFill="1" applyBorder="1"/>
    <xf numFmtId="41" fontId="3" fillId="0" borderId="2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0" fontId="28" fillId="0" borderId="0" xfId="0" applyFont="1"/>
    <xf numFmtId="41" fontId="0" fillId="0" borderId="0" xfId="0" applyNumberFormat="1"/>
    <xf numFmtId="9" fontId="3" fillId="0" borderId="0" xfId="1" applyNumberFormat="1" applyFont="1" applyFill="1" applyBorder="1"/>
    <xf numFmtId="0" fontId="29" fillId="0" borderId="0" xfId="0" applyFont="1"/>
    <xf numFmtId="10" fontId="0" fillId="0" borderId="0" xfId="0" applyNumberFormat="1" applyProtection="1">
      <protection locked="0"/>
    </xf>
    <xf numFmtId="44" fontId="30" fillId="0" borderId="0" xfId="0" applyNumberFormat="1" applyFont="1"/>
    <xf numFmtId="41" fontId="0" fillId="0" borderId="0" xfId="0" applyNumberFormat="1" applyAlignment="1">
      <alignment horizontal="left" indent="2"/>
    </xf>
    <xf numFmtId="41" fontId="3" fillId="0" borderId="0" xfId="1" applyNumberFormat="1" applyFont="1" applyFill="1" applyBorder="1" applyAlignment="1">
      <alignment horizontal="left" indent="2"/>
    </xf>
    <xf numFmtId="41" fontId="6" fillId="0" borderId="0" xfId="1" applyNumberFormat="1" applyFont="1" applyFill="1" applyBorder="1" applyAlignment="1">
      <alignment horizontal="left" indent="2"/>
    </xf>
    <xf numFmtId="41" fontId="3" fillId="0" borderId="1" xfId="1" applyNumberFormat="1" applyFont="1" applyFill="1" applyBorder="1" applyAlignment="1">
      <alignment horizontal="left" indent="2"/>
    </xf>
    <xf numFmtId="41" fontId="3" fillId="0" borderId="0" xfId="1" applyNumberFormat="1" applyFont="1" applyFill="1" applyAlignment="1">
      <alignment horizontal="left" indent="2"/>
    </xf>
    <xf numFmtId="41" fontId="4" fillId="0" borderId="0" xfId="1" applyNumberFormat="1" applyFont="1" applyFill="1" applyBorder="1" applyAlignment="1">
      <alignment horizontal="left" indent="2"/>
    </xf>
    <xf numFmtId="41" fontId="5" fillId="0" borderId="0" xfId="1" applyNumberFormat="1" applyFont="1" applyFill="1" applyAlignment="1">
      <alignment horizontal="left" indent="2"/>
    </xf>
    <xf numFmtId="41" fontId="0" fillId="0" borderId="0" xfId="0" applyNumberFormat="1" applyAlignment="1">
      <alignment horizontal="left"/>
    </xf>
    <xf numFmtId="41" fontId="3" fillId="0" borderId="0" xfId="1" applyNumberFormat="1" applyFont="1" applyFill="1" applyBorder="1" applyAlignment="1">
      <alignment horizontal="left"/>
    </xf>
    <xf numFmtId="41" fontId="6" fillId="0" borderId="0" xfId="1" applyNumberFormat="1" applyFont="1" applyFill="1" applyBorder="1" applyAlignment="1">
      <alignment horizontal="left"/>
    </xf>
    <xf numFmtId="41" fontId="3" fillId="0" borderId="0" xfId="1" applyNumberFormat="1" applyFont="1" applyFill="1" applyAlignment="1">
      <alignment horizontal="left"/>
    </xf>
    <xf numFmtId="41" fontId="4" fillId="0" borderId="0" xfId="1" applyNumberFormat="1" applyFont="1" applyFill="1" applyBorder="1" applyAlignment="1">
      <alignment horizontal="left"/>
    </xf>
    <xf numFmtId="41" fontId="5" fillId="0" borderId="0" xfId="1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3" fontId="32" fillId="0" borderId="0" xfId="0" applyNumberFormat="1" applyFont="1"/>
    <xf numFmtId="0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38" fontId="32" fillId="0" borderId="0" xfId="0" applyNumberFormat="1" applyFont="1"/>
    <xf numFmtId="0" fontId="33" fillId="0" borderId="0" xfId="0" applyFont="1"/>
    <xf numFmtId="41" fontId="34" fillId="0" borderId="0" xfId="1" applyNumberFormat="1" applyFont="1" applyFill="1" applyBorder="1" applyAlignment="1">
      <alignment horizontal="left"/>
    </xf>
    <xf numFmtId="9" fontId="0" fillId="0" borderId="0" xfId="0" applyNumberFormat="1"/>
    <xf numFmtId="10" fontId="0" fillId="0" borderId="2" xfId="0" applyNumberFormat="1" applyBorder="1" applyProtection="1">
      <protection locked="0"/>
    </xf>
    <xf numFmtId="9" fontId="3" fillId="0" borderId="2" xfId="1" applyNumberFormat="1" applyFont="1" applyFill="1" applyBorder="1"/>
    <xf numFmtId="3" fontId="31" fillId="0" borderId="14" xfId="0" applyNumberFormat="1" applyFont="1" applyBorder="1" applyAlignment="1">
      <alignment horizontal="center"/>
    </xf>
    <xf numFmtId="38" fontId="32" fillId="0" borderId="14" xfId="0" applyNumberFormat="1" applyFont="1" applyBorder="1" applyAlignment="1">
      <alignment horizontal="center"/>
    </xf>
    <xf numFmtId="3" fontId="0" fillId="0" borderId="0" xfId="0" applyNumberFormat="1"/>
    <xf numFmtId="3" fontId="0" fillId="0" borderId="18" xfId="0" applyNumberFormat="1" applyBorder="1"/>
    <xf numFmtId="9" fontId="3" fillId="0" borderId="12" xfId="1" applyNumberFormat="1" applyFont="1" applyFill="1" applyBorder="1"/>
    <xf numFmtId="0" fontId="33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1" fillId="0" borderId="22" xfId="0" applyFont="1" applyBorder="1" applyAlignment="1">
      <alignment horizontal="center"/>
    </xf>
    <xf numFmtId="0" fontId="32" fillId="0" borderId="0" xfId="0" applyFont="1" applyAlignment="1">
      <alignment horizontal="center"/>
    </xf>
    <xf numFmtId="3" fontId="3" fillId="0" borderId="0" xfId="0" applyNumberFormat="1" applyFont="1"/>
    <xf numFmtId="10" fontId="0" fillId="0" borderId="12" xfId="0" applyNumberFormat="1" applyBorder="1" applyProtection="1">
      <protection locked="0"/>
    </xf>
    <xf numFmtId="41" fontId="32" fillId="0" borderId="13" xfId="0" applyNumberFormat="1" applyFont="1" applyBorder="1"/>
    <xf numFmtId="41" fontId="32" fillId="0" borderId="15" xfId="0" applyNumberFormat="1" applyFont="1" applyBorder="1"/>
    <xf numFmtId="41" fontId="32" fillId="0" borderId="23" xfId="0" applyNumberFormat="1" applyFont="1" applyBorder="1"/>
    <xf numFmtId="41" fontId="32" fillId="0" borderId="0" xfId="0" applyNumberFormat="1" applyFont="1"/>
    <xf numFmtId="41" fontId="32" fillId="0" borderId="14" xfId="0" applyNumberFormat="1" applyFont="1" applyBorder="1"/>
    <xf numFmtId="41" fontId="32" fillId="0" borderId="22" xfId="0" applyNumberFormat="1" applyFont="1" applyBorder="1"/>
    <xf numFmtId="41" fontId="32" fillId="0" borderId="16" xfId="0" applyNumberFormat="1" applyFont="1" applyBorder="1"/>
    <xf numFmtId="41" fontId="32" fillId="0" borderId="17" xfId="0" applyNumberFormat="1" applyFont="1" applyBorder="1"/>
    <xf numFmtId="41" fontId="32" fillId="0" borderId="24" xfId="0" applyNumberFormat="1" applyFont="1" applyBorder="1"/>
    <xf numFmtId="42" fontId="0" fillId="0" borderId="0" xfId="0" applyNumberFormat="1"/>
    <xf numFmtId="0" fontId="29" fillId="0" borderId="0" xfId="0" applyFont="1" applyAlignment="1">
      <alignment vertical="center"/>
    </xf>
    <xf numFmtId="42" fontId="29" fillId="0" borderId="0" xfId="0" applyNumberFormat="1" applyFont="1"/>
    <xf numFmtId="0" fontId="31" fillId="24" borderId="0" xfId="0" applyFont="1" applyFill="1"/>
    <xf numFmtId="41" fontId="32" fillId="24" borderId="0" xfId="0" applyNumberFormat="1" applyFont="1" applyFill="1"/>
    <xf numFmtId="41" fontId="32" fillId="24" borderId="14" xfId="0" applyNumberFormat="1" applyFont="1" applyFill="1" applyBorder="1"/>
    <xf numFmtId="41" fontId="32" fillId="24" borderId="22" xfId="0" applyNumberFormat="1" applyFont="1" applyFill="1" applyBorder="1"/>
    <xf numFmtId="0" fontId="38" fillId="0" borderId="0" xfId="0" applyFont="1"/>
    <xf numFmtId="44" fontId="0" fillId="0" borderId="0" xfId="0" applyNumberFormat="1"/>
    <xf numFmtId="42" fontId="39" fillId="0" borderId="0" xfId="1" applyNumberFormat="1" applyFont="1" applyFill="1" applyBorder="1"/>
    <xf numFmtId="42" fontId="39" fillId="0" borderId="0" xfId="1" applyNumberFormat="1" applyFont="1" applyFill="1" applyBorder="1" applyAlignment="1">
      <alignment horizontal="left" indent="2"/>
    </xf>
    <xf numFmtId="42" fontId="40" fillId="0" borderId="0" xfId="1" applyNumberFormat="1" applyFont="1" applyFill="1" applyBorder="1" applyAlignment="1">
      <alignment horizontal="left"/>
    </xf>
    <xf numFmtId="167" fontId="39" fillId="0" borderId="0" xfId="0" applyNumberFormat="1" applyFont="1"/>
    <xf numFmtId="0" fontId="31" fillId="0" borderId="25" xfId="0" applyFont="1" applyBorder="1" applyAlignment="1">
      <alignment horizontal="center"/>
    </xf>
    <xf numFmtId="41" fontId="32" fillId="0" borderId="25" xfId="0" applyNumberFormat="1" applyFont="1" applyBorder="1"/>
    <xf numFmtId="41" fontId="32" fillId="24" borderId="25" xfId="0" applyNumberFormat="1" applyFont="1" applyFill="1" applyBorder="1"/>
    <xf numFmtId="41" fontId="32" fillId="0" borderId="26" xfId="0" applyNumberFormat="1" applyFont="1" applyBorder="1"/>
    <xf numFmtId="41" fontId="32" fillId="0" borderId="27" xfId="0" applyNumberFormat="1" applyFont="1" applyBorder="1"/>
    <xf numFmtId="0" fontId="32" fillId="0" borderId="25" xfId="0" applyFont="1" applyBorder="1" applyAlignment="1">
      <alignment horizontal="center"/>
    </xf>
    <xf numFmtId="0" fontId="32" fillId="0" borderId="19" xfId="0" applyFont="1" applyBorder="1" applyAlignment="1">
      <alignment horizontal="center" wrapText="1"/>
    </xf>
    <xf numFmtId="0" fontId="32" fillId="0" borderId="20" xfId="0" applyFont="1" applyBorder="1"/>
    <xf numFmtId="0" fontId="32" fillId="0" borderId="28" xfId="0" applyFont="1" applyBorder="1"/>
    <xf numFmtId="0" fontId="32" fillId="0" borderId="22" xfId="0" applyFont="1" applyBorder="1" applyAlignment="1">
      <alignment horizontal="center"/>
    </xf>
    <xf numFmtId="0" fontId="0" fillId="0" borderId="0" xfId="0" applyAlignment="1">
      <alignment wrapText="1"/>
    </xf>
  </cellXfs>
  <cellStyles count="49">
    <cellStyle name="20% - Accent1 2" xfId="22" xr:uid="{00000000-0005-0000-0000-000000000000}"/>
    <cellStyle name="20% - Accent2 2" xfId="26" xr:uid="{00000000-0005-0000-0000-000001000000}"/>
    <cellStyle name="20% - Accent3 2" xfId="30" xr:uid="{00000000-0005-0000-0000-000002000000}"/>
    <cellStyle name="20% - Accent4 2" xfId="34" xr:uid="{00000000-0005-0000-0000-000003000000}"/>
    <cellStyle name="20% - Accent5 2" xfId="38" xr:uid="{00000000-0005-0000-0000-000004000000}"/>
    <cellStyle name="20% - Accent6 2" xfId="42" xr:uid="{00000000-0005-0000-0000-000005000000}"/>
    <cellStyle name="40% - Accent1 2" xfId="23" xr:uid="{00000000-0005-0000-0000-000006000000}"/>
    <cellStyle name="40% - Accent2 2" xfId="27" xr:uid="{00000000-0005-0000-0000-000007000000}"/>
    <cellStyle name="40% - Accent3 2" xfId="31" xr:uid="{00000000-0005-0000-0000-000008000000}"/>
    <cellStyle name="40% - Accent4 2" xfId="35" xr:uid="{00000000-0005-0000-0000-000009000000}"/>
    <cellStyle name="40% - Accent5 2" xfId="39" xr:uid="{00000000-0005-0000-0000-00000A000000}"/>
    <cellStyle name="40% - Accent6 2" xfId="43" xr:uid="{00000000-0005-0000-0000-00000B000000}"/>
    <cellStyle name="60% - Accent1 2" xfId="24" xr:uid="{00000000-0005-0000-0000-00000C000000}"/>
    <cellStyle name="60% - Accent2 2" xfId="28" xr:uid="{00000000-0005-0000-0000-00000D000000}"/>
    <cellStyle name="60% - Accent3 2" xfId="32" xr:uid="{00000000-0005-0000-0000-00000E000000}"/>
    <cellStyle name="60% - Accent4 2" xfId="36" xr:uid="{00000000-0005-0000-0000-00000F000000}"/>
    <cellStyle name="60% - Accent5 2" xfId="40" xr:uid="{00000000-0005-0000-0000-000010000000}"/>
    <cellStyle name="60% - Accent6 2" xfId="44" xr:uid="{00000000-0005-0000-0000-000011000000}"/>
    <cellStyle name="Accent1 2" xfId="21" xr:uid="{00000000-0005-0000-0000-000012000000}"/>
    <cellStyle name="Accent2 2" xfId="25" xr:uid="{00000000-0005-0000-0000-000013000000}"/>
    <cellStyle name="Accent3 2" xfId="29" xr:uid="{00000000-0005-0000-0000-000014000000}"/>
    <cellStyle name="Accent4 2" xfId="33" xr:uid="{00000000-0005-0000-0000-000015000000}"/>
    <cellStyle name="Accent5 2" xfId="37" xr:uid="{00000000-0005-0000-0000-000016000000}"/>
    <cellStyle name="Accent6 2" xfId="41" xr:uid="{00000000-0005-0000-0000-000017000000}"/>
    <cellStyle name="Bad 2" xfId="10" xr:uid="{00000000-0005-0000-0000-000018000000}"/>
    <cellStyle name="Calculation 2" xfId="14" xr:uid="{00000000-0005-0000-0000-000019000000}"/>
    <cellStyle name="Check Cell 2" xfId="16" xr:uid="{00000000-0005-0000-0000-00001A000000}"/>
    <cellStyle name="Currency" xfId="1" builtinId="4"/>
    <cellStyle name="Explanatory Text 2" xfId="19" xr:uid="{00000000-0005-0000-0000-00001C000000}"/>
    <cellStyle name="Good 2" xfId="9" xr:uid="{00000000-0005-0000-0000-00001D000000}"/>
    <cellStyle name="Heading" xfId="45" xr:uid="{00000000-0005-0000-0000-00001E000000}"/>
    <cellStyle name="Heading 1 2" xfId="5" xr:uid="{00000000-0005-0000-0000-00001F000000}"/>
    <cellStyle name="Heading 2 2" xfId="6" xr:uid="{00000000-0005-0000-0000-000020000000}"/>
    <cellStyle name="Heading 3 2" xfId="7" xr:uid="{00000000-0005-0000-0000-000021000000}"/>
    <cellStyle name="Heading 4 2" xfId="8" xr:uid="{00000000-0005-0000-0000-000022000000}"/>
    <cellStyle name="Heading1" xfId="46" xr:uid="{00000000-0005-0000-0000-000023000000}"/>
    <cellStyle name="Input 2" xfId="12" xr:uid="{00000000-0005-0000-0000-000024000000}"/>
    <cellStyle name="Linked Cell 2" xfId="15" xr:uid="{00000000-0005-0000-0000-000025000000}"/>
    <cellStyle name="Neutral 2" xfId="11" xr:uid="{00000000-0005-0000-0000-000026000000}"/>
    <cellStyle name="Normal" xfId="0" builtinId="0"/>
    <cellStyle name="Normal 2" xfId="3" xr:uid="{00000000-0005-0000-0000-000028000000}"/>
    <cellStyle name="Note 2" xfId="18" xr:uid="{00000000-0005-0000-0000-000029000000}"/>
    <cellStyle name="Output 2" xfId="13" xr:uid="{00000000-0005-0000-0000-00002A000000}"/>
    <cellStyle name="Percent" xfId="2" builtinId="5"/>
    <cellStyle name="Result" xfId="47" xr:uid="{00000000-0005-0000-0000-00002C000000}"/>
    <cellStyle name="Result2" xfId="48" xr:uid="{00000000-0005-0000-0000-00002D000000}"/>
    <cellStyle name="Title 2" xfId="4" xr:uid="{00000000-0005-0000-0000-00002E000000}"/>
    <cellStyle name="Total 2" xfId="20" xr:uid="{00000000-0005-0000-0000-00002F000000}"/>
    <cellStyle name="Warning Text 2" xfId="17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and Commercial</a:t>
            </a:r>
            <a:r>
              <a:rPr lang="en-US" baseline="0"/>
              <a:t> Fixed Rate</a:t>
            </a:r>
          </a:p>
        </c:rich>
      </c:tx>
      <c:layout>
        <c:manualLayout>
          <c:xMode val="edge"/>
          <c:yMode val="edge"/>
          <c:x val="0.20837840037437177"/>
          <c:y val="3.3595794970418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'Rate, Septage, User Fees Hist'!$A$6</c:f>
              <c:strCache>
                <c:ptCount val="1"/>
                <c:pt idx="0">
                  <c:v>Residential Fixed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Hist'!$B$6:$H$6</c:f>
              <c:numCache>
                <c:formatCode>_("$"* #,##0.00_);_("$"* \(#,##0.00\);_("$"* "-"??_);_(@_)</c:formatCode>
                <c:ptCount val="7"/>
                <c:pt idx="0">
                  <c:v>141.19999999999999</c:v>
                </c:pt>
                <c:pt idx="1">
                  <c:v>116.51678048507819</c:v>
                </c:pt>
                <c:pt idx="2">
                  <c:v>111.32905394232827</c:v>
                </c:pt>
                <c:pt idx="3">
                  <c:v>120.44685999297549</c:v>
                </c:pt>
                <c:pt idx="4">
                  <c:v>122.06484763621711</c:v>
                </c:pt>
                <c:pt idx="5">
                  <c:v>121.86914900988202</c:v>
                </c:pt>
                <c:pt idx="6">
                  <c:v>106.71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1C-4328-B233-80ECDE8C4F9A}"/>
            </c:ext>
          </c:extLst>
        </c:ser>
        <c:ser>
          <c:idx val="1"/>
          <c:order val="1"/>
          <c:tx>
            <c:strRef>
              <c:f>'Rate, Septage, User Fees Hist'!$A$8</c:f>
              <c:strCache>
                <c:ptCount val="1"/>
                <c:pt idx="0">
                  <c:v>Commercial and Gov Fixed Water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Hist'!$B$8:$H$8</c:f>
              <c:numCache>
                <c:formatCode>_("$"* #,##0.00_);_("$"* \(#,##0.00\);_("$"* "-"??_);_(@_)</c:formatCode>
                <c:ptCount val="7"/>
                <c:pt idx="0">
                  <c:v>475.04</c:v>
                </c:pt>
                <c:pt idx="1">
                  <c:v>594.71674790753968</c:v>
                </c:pt>
                <c:pt idx="2">
                  <c:v>636.56959723744819</c:v>
                </c:pt>
                <c:pt idx="3">
                  <c:v>636.61794236615981</c:v>
                </c:pt>
                <c:pt idx="4">
                  <c:v>596.06767004559481</c:v>
                </c:pt>
                <c:pt idx="5">
                  <c:v>541.02634678444781</c:v>
                </c:pt>
                <c:pt idx="6">
                  <c:v>686.58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C-4328-B233-80ECDE8C4F9A}"/>
            </c:ext>
          </c:extLst>
        </c:ser>
        <c:ser>
          <c:idx val="2"/>
          <c:order val="2"/>
          <c:tx>
            <c:strRef>
              <c:f>'Rate, Septage, User Fees Hist'!$A$18</c:f>
              <c:strCache>
                <c:ptCount val="1"/>
                <c:pt idx="0">
                  <c:v>Residential Fixed Sewer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Hist'!$B$18:$H$18</c:f>
              <c:numCache>
                <c:formatCode>_("$"* #,##0.00_);_("$"* \(#,##0.00\);_("$"* "-"??_);_(@_)</c:formatCode>
                <c:ptCount val="7"/>
                <c:pt idx="0">
                  <c:v>187.28</c:v>
                </c:pt>
                <c:pt idx="1">
                  <c:v>194.63659655377003</c:v>
                </c:pt>
                <c:pt idx="2">
                  <c:v>190.66087687871919</c:v>
                </c:pt>
                <c:pt idx="3">
                  <c:v>169.72018891747254</c:v>
                </c:pt>
                <c:pt idx="4">
                  <c:v>177.46235512102325</c:v>
                </c:pt>
                <c:pt idx="5">
                  <c:v>144.33843235962374</c:v>
                </c:pt>
                <c:pt idx="6">
                  <c:v>166.56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1C-4328-B233-80ECDE8C4F9A}"/>
            </c:ext>
          </c:extLst>
        </c:ser>
        <c:ser>
          <c:idx val="3"/>
          <c:order val="3"/>
          <c:tx>
            <c:strRef>
              <c:f>'Rate, Septage, User Fees Hist'!$A$20</c:f>
              <c:strCache>
                <c:ptCount val="1"/>
                <c:pt idx="0">
                  <c:v>Commercial and Gov Fixed Sewer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Hist'!$B$20:$H$20</c:f>
              <c:numCache>
                <c:formatCode>_("$"* #,##0.00_);_("$"* \(#,##0.00\);_("$"* "-"??_);_(@_)</c:formatCode>
                <c:ptCount val="7"/>
                <c:pt idx="0">
                  <c:v>551.49</c:v>
                </c:pt>
                <c:pt idx="1">
                  <c:v>562.56089256993187</c:v>
                </c:pt>
                <c:pt idx="2">
                  <c:v>577.07634710600723</c:v>
                </c:pt>
                <c:pt idx="3">
                  <c:v>475.04502481883191</c:v>
                </c:pt>
                <c:pt idx="4">
                  <c:v>456.69692459328468</c:v>
                </c:pt>
                <c:pt idx="5">
                  <c:v>315.00004738264522</c:v>
                </c:pt>
                <c:pt idx="6">
                  <c:v>411.17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1C-4328-B233-80ECDE8C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665935"/>
        <c:axId val="479667375"/>
      </c:lineChart>
      <c:catAx>
        <c:axId val="479665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667375"/>
        <c:crosses val="autoZero"/>
        <c:auto val="1"/>
        <c:lblAlgn val="ctr"/>
        <c:lblOffset val="100"/>
        <c:noMultiLvlLbl val="0"/>
      </c:catAx>
      <c:valAx>
        <c:axId val="47966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665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Residential and Commercial Metered/Usage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'Rate, Septage, User Fees Hist'!$A$7</c:f>
              <c:strCache>
                <c:ptCount val="1"/>
                <c:pt idx="0">
                  <c:v>Residential Meterd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Hist'!$B$7:$H$7</c:f>
              <c:numCache>
                <c:formatCode>_("$"* #,##0.00_);_("$"* \(#,##0.00\);_("$"* "-"??_);_(@_)</c:formatCode>
                <c:ptCount val="7"/>
                <c:pt idx="0">
                  <c:v>12.24</c:v>
                </c:pt>
                <c:pt idx="1">
                  <c:v>12.449905054598325</c:v>
                </c:pt>
                <c:pt idx="2">
                  <c:v>11.848123913578632</c:v>
                </c:pt>
                <c:pt idx="3">
                  <c:v>13.389249522861649</c:v>
                </c:pt>
                <c:pt idx="4">
                  <c:v>12.334547767384791</c:v>
                </c:pt>
                <c:pt idx="5">
                  <c:v>12.574428316336938</c:v>
                </c:pt>
                <c:pt idx="6">
                  <c:v>11.34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8-4D6B-A14D-06753DA3E9DC}"/>
            </c:ext>
          </c:extLst>
        </c:ser>
        <c:ser>
          <c:idx val="1"/>
          <c:order val="1"/>
          <c:tx>
            <c:strRef>
              <c:f>'Rate, Septage, User Fees Hist'!$A$9</c:f>
              <c:strCache>
                <c:ptCount val="1"/>
                <c:pt idx="0">
                  <c:v>Commercial and Gov Metered Water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Hist'!$B$9:$H$9</c:f>
              <c:numCache>
                <c:formatCode>_("$"* #,##0.00_);_("$"* \(#,##0.00\);_("$"* "-"??_);_(@_)</c:formatCode>
                <c:ptCount val="7"/>
                <c:pt idx="0">
                  <c:v>10.23</c:v>
                </c:pt>
                <c:pt idx="1">
                  <c:v>10.671347189655707</c:v>
                </c:pt>
                <c:pt idx="2">
                  <c:v>10.155534783067399</c:v>
                </c:pt>
                <c:pt idx="3">
                  <c:v>11.476499591024274</c:v>
                </c:pt>
                <c:pt idx="4">
                  <c:v>10.57246951490125</c:v>
                </c:pt>
                <c:pt idx="5">
                  <c:v>11.676254865170018</c:v>
                </c:pt>
                <c:pt idx="6">
                  <c:v>10.53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8-4D6B-A14D-06753DA3E9DC}"/>
            </c:ext>
          </c:extLst>
        </c:ser>
        <c:ser>
          <c:idx val="2"/>
          <c:order val="2"/>
          <c:tx>
            <c:strRef>
              <c:f>'Rate, Septage, User Fees Hist'!$A$19</c:f>
              <c:strCache>
                <c:ptCount val="1"/>
                <c:pt idx="0">
                  <c:v>Residential Usage Sewer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Hist'!$B$19:$H$19</c:f>
              <c:numCache>
                <c:formatCode>_("$"* #,##0.00_);_("$"* \(#,##0.00\);_("$"* "-"??_);_(@_)</c:formatCode>
                <c:ptCount val="7"/>
                <c:pt idx="0">
                  <c:v>19.53</c:v>
                </c:pt>
                <c:pt idx="1">
                  <c:v>20.803269620257094</c:v>
                </c:pt>
                <c:pt idx="2">
                  <c:v>20.316966604288428</c:v>
                </c:pt>
                <c:pt idx="3">
                  <c:v>18.870259980478544</c:v>
                </c:pt>
                <c:pt idx="4">
                  <c:v>18.045401568074816</c:v>
                </c:pt>
                <c:pt idx="5">
                  <c:v>14.918800383907223</c:v>
                </c:pt>
                <c:pt idx="6">
                  <c:v>17.77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C8-4D6B-A14D-06753DA3E9DC}"/>
            </c:ext>
          </c:extLst>
        </c:ser>
        <c:ser>
          <c:idx val="3"/>
          <c:order val="3"/>
          <c:tx>
            <c:strRef>
              <c:f>'Rate, Septage, User Fees Hist'!$A$21</c:f>
              <c:strCache>
                <c:ptCount val="1"/>
                <c:pt idx="0">
                  <c:v>Commercial and Gov Usage Sewer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Hist'!$B$21:$H$21</c:f>
              <c:numCache>
                <c:formatCode>_("$"* #,##0.00_);_("$"* \(#,##0.00\);_("$"* "-"??_);_(@_)</c:formatCode>
                <c:ptCount val="7"/>
                <c:pt idx="0">
                  <c:v>16.57</c:v>
                </c:pt>
                <c:pt idx="1">
                  <c:v>17.831373960220365</c:v>
                </c:pt>
                <c:pt idx="2">
                  <c:v>17.414542803675797</c:v>
                </c:pt>
                <c:pt idx="3">
                  <c:v>16.174508554695894</c:v>
                </c:pt>
                <c:pt idx="4">
                  <c:v>15.467487058349844</c:v>
                </c:pt>
                <c:pt idx="5">
                  <c:v>13.853171785056713</c:v>
                </c:pt>
                <c:pt idx="6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C8-4D6B-A14D-06753DA3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235039"/>
        <c:axId val="481232639"/>
      </c:lineChart>
      <c:catAx>
        <c:axId val="481235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32639"/>
        <c:crosses val="autoZero"/>
        <c:auto val="1"/>
        <c:lblAlgn val="ctr"/>
        <c:lblOffset val="100"/>
        <c:noMultiLvlLbl val="0"/>
      </c:catAx>
      <c:valAx>
        <c:axId val="481232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35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School Fixed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'Rate, Septage, User Fees Hist'!$A$10</c:f>
              <c:strCache>
                <c:ptCount val="1"/>
                <c:pt idx="0">
                  <c:v>School Fixed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Hist'!$B$10:$H$10</c:f>
              <c:numCache>
                <c:formatCode>_("$"* #,##0.00_);_("$"* \(#,##0.00\);_("$"* "-"??_);_(@_)</c:formatCode>
                <c:ptCount val="7"/>
                <c:pt idx="0">
                  <c:v>5803.97</c:v>
                </c:pt>
                <c:pt idx="1">
                  <c:v>5615.1434170640341</c:v>
                </c:pt>
                <c:pt idx="2" formatCode="&quot;$&quot;#,##0.00">
                  <c:v>5277.8304474602255</c:v>
                </c:pt>
                <c:pt idx="3">
                  <c:v>5549.1349600674066</c:v>
                </c:pt>
                <c:pt idx="4">
                  <c:v>5233.0250582874814</c:v>
                </c:pt>
                <c:pt idx="5">
                  <c:v>5390.7839535615976</c:v>
                </c:pt>
                <c:pt idx="6">
                  <c:v>5626.97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35-4B63-AEAC-96E64895B48D}"/>
            </c:ext>
          </c:extLst>
        </c:ser>
        <c:ser>
          <c:idx val="1"/>
          <c:order val="1"/>
          <c:tx>
            <c:strRef>
              <c:f>'Rate, Septage, User Fees Hist'!$A$22</c:f>
              <c:strCache>
                <c:ptCount val="1"/>
                <c:pt idx="0">
                  <c:v>School Fixed Sewer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Hist'!$B$22:$H$22</c:f>
              <c:numCache>
                <c:formatCode>_("$"* #,##0.00_);_("$"* \(#,##0.00\);_("$"* "-"??_);_(@_)</c:formatCode>
                <c:ptCount val="7"/>
                <c:pt idx="0">
                  <c:v>4887.1899999999996</c:v>
                </c:pt>
                <c:pt idx="1">
                  <c:v>4892.4436050599961</c:v>
                </c:pt>
                <c:pt idx="2">
                  <c:v>4450.0251953372963</c:v>
                </c:pt>
                <c:pt idx="3">
                  <c:v>3789.2740058132949</c:v>
                </c:pt>
                <c:pt idx="4">
                  <c:v>3599.2154940910827</c:v>
                </c:pt>
                <c:pt idx="5">
                  <c:v>3068.2004869543603</c:v>
                </c:pt>
                <c:pt idx="6">
                  <c:v>4262.62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5-4B63-AEAC-96E64895B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7296335"/>
        <c:axId val="2137297775"/>
      </c:lineChart>
      <c:catAx>
        <c:axId val="2137296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297775"/>
        <c:crosses val="autoZero"/>
        <c:auto val="1"/>
        <c:lblAlgn val="ctr"/>
        <c:lblOffset val="100"/>
        <c:noMultiLvlLbl val="0"/>
      </c:catAx>
      <c:valAx>
        <c:axId val="213729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296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School Metered/Usage</a:t>
            </a:r>
            <a:r>
              <a:rPr lang="en-US" baseline="0"/>
              <a:t>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'Rate, Septage, User Fees Hist'!$A$11</c:f>
              <c:strCache>
                <c:ptCount val="1"/>
                <c:pt idx="0">
                  <c:v>School Metered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Hist'!$B$11:$H$11</c:f>
              <c:numCache>
                <c:formatCode>_("$"* #,##0.00_);_("$"* \(#,##0.00\);_("$"* "-"??_);_(@_)</c:formatCode>
                <c:ptCount val="7"/>
                <c:pt idx="0">
                  <c:v>16.559999999999999</c:v>
                </c:pt>
                <c:pt idx="1">
                  <c:v>17.054484117504469</c:v>
                </c:pt>
                <c:pt idx="2" formatCode="&quot;$&quot;#,##0.00">
                  <c:v>17.211701095936714</c:v>
                </c:pt>
                <c:pt idx="3">
                  <c:v>19.738726280433465</c:v>
                </c:pt>
                <c:pt idx="4">
                  <c:v>18.740599513506492</c:v>
                </c:pt>
                <c:pt idx="5">
                  <c:v>18.722940614751106</c:v>
                </c:pt>
                <c:pt idx="6">
                  <c:v>16.760000000000002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C5-4490-BF6A-381A945FD26B}"/>
            </c:ext>
          </c:extLst>
        </c:ser>
        <c:ser>
          <c:idx val="1"/>
          <c:order val="1"/>
          <c:tx>
            <c:strRef>
              <c:f>'Rate, Septage, User Fees Hist'!$A$23</c:f>
              <c:strCache>
                <c:ptCount val="1"/>
                <c:pt idx="0">
                  <c:v>School Usage Sewer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Hist'!$B$23:$H$23</c:f>
              <c:numCache>
                <c:formatCode>_("$"* #,##0.00_);_("$"* \(#,##0.00\);_("$"* "-"??_);_(@_)</c:formatCode>
                <c:ptCount val="7"/>
                <c:pt idx="0">
                  <c:v>13.95</c:v>
                </c:pt>
                <c:pt idx="1">
                  <c:v>14.859478300183639</c:v>
                </c:pt>
                <c:pt idx="2">
                  <c:v>14.512119003063168</c:v>
                </c:pt>
                <c:pt idx="3">
                  <c:v>13.478757128913246</c:v>
                </c:pt>
                <c:pt idx="4">
                  <c:v>12.889572548624869</c:v>
                </c:pt>
                <c:pt idx="5">
                  <c:v>10.656285988505163</c:v>
                </c:pt>
                <c:pt idx="6">
                  <c:v>12.69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C5-4490-BF6A-381A945FD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257983"/>
        <c:axId val="537266143"/>
      </c:lineChart>
      <c:catAx>
        <c:axId val="537257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266143"/>
        <c:crosses val="autoZero"/>
        <c:auto val="1"/>
        <c:lblAlgn val="ctr"/>
        <c:lblOffset val="100"/>
        <c:noMultiLvlLbl val="0"/>
      </c:catAx>
      <c:valAx>
        <c:axId val="53726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25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Budgeted User Receipts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'Rate, Septage, User Fees Hist'!$A$5</c:f>
              <c:strCache>
                <c:ptCount val="1"/>
                <c:pt idx="0">
                  <c:v>User Receipts - Budgeted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Hist'!$B$5:$H$5</c:f>
              <c:numCache>
                <c:formatCode>_("$"* #,##0_);_("$"* \(#,##0\);_("$"* "-"_);_(@_)</c:formatCode>
                <c:ptCount val="7"/>
                <c:pt idx="0">
                  <c:v>297500</c:v>
                </c:pt>
                <c:pt idx="1">
                  <c:v>304185</c:v>
                </c:pt>
                <c:pt idx="2">
                  <c:v>305824</c:v>
                </c:pt>
                <c:pt idx="3">
                  <c:v>326560</c:v>
                </c:pt>
                <c:pt idx="4">
                  <c:v>317547</c:v>
                </c:pt>
                <c:pt idx="5">
                  <c:v>320384</c:v>
                </c:pt>
                <c:pt idx="6">
                  <c:v>332350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6-4813-AA9B-3683674863B6}"/>
            </c:ext>
          </c:extLst>
        </c:ser>
        <c:ser>
          <c:idx val="1"/>
          <c:order val="1"/>
          <c:tx>
            <c:strRef>
              <c:f>'Rate, Septage, User Fees Hist'!$A$15</c:f>
              <c:strCache>
                <c:ptCount val="1"/>
                <c:pt idx="0">
                  <c:v>User Receipts - Budgeted Sewer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Hist'!$B$15:$H$15</c:f>
              <c:numCache>
                <c:formatCode>_("$"* #,##0_);_("$"* \(#,##0\);_("$"* "-"_);_(@_)</c:formatCode>
                <c:ptCount val="7"/>
                <c:pt idx="0">
                  <c:v>391000</c:v>
                </c:pt>
                <c:pt idx="1">
                  <c:v>405652</c:v>
                </c:pt>
                <c:pt idx="2">
                  <c:v>401887</c:v>
                </c:pt>
                <c:pt idx="3">
                  <c:v>357337</c:v>
                </c:pt>
                <c:pt idx="4">
                  <c:v>361326</c:v>
                </c:pt>
                <c:pt idx="5">
                  <c:v>292874</c:v>
                </c:pt>
                <c:pt idx="6">
                  <c:v>352990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6-4813-AA9B-368367486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351247"/>
        <c:axId val="541346927"/>
      </c:lineChart>
      <c:catAx>
        <c:axId val="541351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46927"/>
        <c:crosses val="autoZero"/>
        <c:auto val="1"/>
        <c:lblAlgn val="ctr"/>
        <c:lblOffset val="100"/>
        <c:noMultiLvlLbl val="0"/>
      </c:catAx>
      <c:valAx>
        <c:axId val="54134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51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Septage Budgeted and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'Rate, Septage, User Fees Hist'!$A$16</c:f>
              <c:strCache>
                <c:ptCount val="1"/>
                <c:pt idx="0">
                  <c:v>Septage - Budgeted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'Rate, Septage, User Fees Hist'!$B$14:$H$14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Hist'!$B$16:$H$16</c:f>
              <c:numCache>
                <c:formatCode>_("$"* #,##0_);_("$"* \(#,##0\);_("$"* "-"_);_(@_)</c:formatCode>
                <c:ptCount val="7"/>
                <c:pt idx="0">
                  <c:v>190000</c:v>
                </c:pt>
                <c:pt idx="1">
                  <c:v>190000</c:v>
                </c:pt>
                <c:pt idx="2">
                  <c:v>200000</c:v>
                </c:pt>
                <c:pt idx="3">
                  <c:v>430000</c:v>
                </c:pt>
                <c:pt idx="4">
                  <c:v>460000</c:v>
                </c:pt>
                <c:pt idx="5">
                  <c:v>550000</c:v>
                </c:pt>
                <c:pt idx="6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2-4680-AAC7-AB7E69FE6EDE}"/>
            </c:ext>
          </c:extLst>
        </c:ser>
        <c:ser>
          <c:idx val="1"/>
          <c:order val="1"/>
          <c:tx>
            <c:strRef>
              <c:f>'Rate, Septage, User Fees Hist'!$A$17</c:f>
              <c:strCache>
                <c:ptCount val="1"/>
                <c:pt idx="0">
                  <c:v>Septage - 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'Rate, Septage, User Fees Hist'!$B$14:$H$14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Hist'!$B$17:$H$17</c:f>
              <c:numCache>
                <c:formatCode>_("$"* #,##0_);_("$"* \(#,##0\);_("$"* "-"_);_(@_)</c:formatCode>
                <c:ptCount val="7"/>
                <c:pt idx="0">
                  <c:v>238580</c:v>
                </c:pt>
                <c:pt idx="1">
                  <c:v>426533.73</c:v>
                </c:pt>
                <c:pt idx="2">
                  <c:v>494972.71</c:v>
                </c:pt>
                <c:pt idx="3">
                  <c:v>483577</c:v>
                </c:pt>
                <c:pt idx="4">
                  <c:v>495018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2-4680-AAC7-AB7E69FE6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7304495"/>
        <c:axId val="2137305455"/>
      </c:barChart>
      <c:catAx>
        <c:axId val="2137304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305455"/>
        <c:crosses val="autoZero"/>
        <c:auto val="1"/>
        <c:lblAlgn val="ctr"/>
        <c:lblOffset val="100"/>
        <c:noMultiLvlLbl val="0"/>
      </c:catAx>
      <c:valAx>
        <c:axId val="213730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304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24</xdr:row>
      <xdr:rowOff>23812</xdr:rowOff>
    </xdr:from>
    <xdr:to>
      <xdr:col>3</xdr:col>
      <xdr:colOff>695325</xdr:colOff>
      <xdr:row>40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F9F8FA7-EEF4-24D5-CA93-85C44F5747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261936</xdr:colOff>
      <xdr:row>24</xdr:row>
      <xdr:rowOff>14287</xdr:rowOff>
    </xdr:from>
    <xdr:to>
      <xdr:col>10</xdr:col>
      <xdr:colOff>47624</xdr:colOff>
      <xdr:row>39</xdr:row>
      <xdr:rowOff>180975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5FAF31B-2CF4-930B-EA9D-511BA42B77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357187</xdr:colOff>
      <xdr:row>40</xdr:row>
      <xdr:rowOff>166686</xdr:rowOff>
    </xdr:from>
    <xdr:to>
      <xdr:col>3</xdr:col>
      <xdr:colOff>695325</xdr:colOff>
      <xdr:row>56</xdr:row>
      <xdr:rowOff>152399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26DB45F-7C9B-2181-A0FA-8B96B874DC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233361</xdr:colOff>
      <xdr:row>41</xdr:row>
      <xdr:rowOff>4762</xdr:rowOff>
    </xdr:from>
    <xdr:to>
      <xdr:col>10</xdr:col>
      <xdr:colOff>38099</xdr:colOff>
      <xdr:row>56</xdr:row>
      <xdr:rowOff>133350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4687DF4-8D21-564D-6F8D-E2620F421B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366712</xdr:colOff>
      <xdr:row>58</xdr:row>
      <xdr:rowOff>23811</xdr:rowOff>
    </xdr:from>
    <xdr:to>
      <xdr:col>4</xdr:col>
      <xdr:colOff>0</xdr:colOff>
      <xdr:row>74</xdr:row>
      <xdr:rowOff>104774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9EE141D-E88D-C4E4-A1EE-701B07F99A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238125</xdr:colOff>
      <xdr:row>57</xdr:row>
      <xdr:rowOff>185736</xdr:rowOff>
    </xdr:from>
    <xdr:to>
      <xdr:col>10</xdr:col>
      <xdr:colOff>228600</xdr:colOff>
      <xdr:row>74</xdr:row>
      <xdr:rowOff>95249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E87E37E1-E2FE-E382-D63F-F1FFB9A53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870B-BBF9-4CE7-A615-8AABFED1B474}">
  <sheetPr codeName="Sheet4">
    <tabColor theme="7"/>
    <pageSetUpPr fitToPage="1"/>
  </sheetPr>
  <dimension ref="A1:K83"/>
  <sheetViews>
    <sheetView view="pageBreakPreview" zoomScale="60" zoomScaleNormal="100" workbookViewId="0">
      <selection activeCell="H20" sqref="H20"/>
    </sheetView>
  </sheetViews>
  <sheetFormatPr defaultRowHeight="15" x14ac:dyDescent="0.25"/>
  <cols>
    <col min="1" max="1" width="19.7109375" customWidth="1"/>
    <col min="2" max="2" width="52.7109375" customWidth="1"/>
    <col min="3" max="4" width="15.7109375" style="26" customWidth="1"/>
    <col min="5" max="6" width="15.7109375" style="31" customWidth="1"/>
    <col min="7" max="8" width="15.7109375" style="38" customWidth="1"/>
    <col min="9" max="9" width="15.7109375" style="26" customWidth="1"/>
    <col min="10" max="10" width="4.85546875" style="26" customWidth="1"/>
    <col min="11" max="11" width="14.28515625" customWidth="1"/>
  </cols>
  <sheetData>
    <row r="1" spans="1:10" ht="26.25" x14ac:dyDescent="0.4">
      <c r="A1" s="25" t="s">
        <v>303</v>
      </c>
    </row>
    <row r="2" spans="1:10" ht="47.25" x14ac:dyDescent="0.25">
      <c r="A2" s="3" t="s">
        <v>0</v>
      </c>
      <c r="B2" s="3" t="s">
        <v>1</v>
      </c>
      <c r="C2" s="12" t="s">
        <v>197</v>
      </c>
      <c r="D2" s="12" t="s">
        <v>207</v>
      </c>
      <c r="E2" s="12" t="s">
        <v>196</v>
      </c>
      <c r="F2" s="12" t="s">
        <v>243</v>
      </c>
      <c r="G2" s="12" t="s">
        <v>205</v>
      </c>
      <c r="H2" s="12" t="s">
        <v>242</v>
      </c>
      <c r="I2" s="3" t="s">
        <v>2</v>
      </c>
      <c r="J2" s="3"/>
    </row>
    <row r="3" spans="1:10" ht="15.75" x14ac:dyDescent="0.25">
      <c r="A3" s="4" t="s">
        <v>102</v>
      </c>
      <c r="B3" s="5"/>
      <c r="C3" s="13"/>
      <c r="D3" s="13"/>
      <c r="E3" s="32"/>
      <c r="F3" s="32"/>
      <c r="G3" s="39"/>
      <c r="H3" s="39"/>
      <c r="I3" s="5"/>
      <c r="J3" s="5"/>
    </row>
    <row r="4" spans="1:10" ht="15.75" x14ac:dyDescent="0.25">
      <c r="A4" s="5" t="s">
        <v>103</v>
      </c>
      <c r="B4" s="5" t="s">
        <v>104</v>
      </c>
      <c r="C4" s="13">
        <f>ROUNDDOWN(C77-SUM(C5:C9),0)</f>
        <v>326560</v>
      </c>
      <c r="D4" s="13">
        <v>333594</v>
      </c>
      <c r="E4" s="32">
        <v>317547</v>
      </c>
      <c r="F4" s="32">
        <v>344018</v>
      </c>
      <c r="G4" s="51">
        <v>320384</v>
      </c>
      <c r="H4" s="51">
        <v>332350</v>
      </c>
      <c r="I4" s="29">
        <f>(H4-G4)/G4</f>
        <v>3.7348931282461049E-2</v>
      </c>
      <c r="J4" s="29"/>
    </row>
    <row r="5" spans="1:10" ht="15.75" x14ac:dyDescent="0.25">
      <c r="A5" s="5" t="s">
        <v>105</v>
      </c>
      <c r="B5" s="5" t="s">
        <v>106</v>
      </c>
      <c r="C5" s="13">
        <v>1500</v>
      </c>
      <c r="D5" s="13">
        <v>2046</v>
      </c>
      <c r="E5" s="32">
        <v>1500</v>
      </c>
      <c r="F5" s="32">
        <v>2665</v>
      </c>
      <c r="G5" s="39">
        <v>1500</v>
      </c>
      <c r="H5" s="39">
        <v>2000</v>
      </c>
      <c r="I5" s="29">
        <f t="shared" ref="I5:I68" si="0">(H5-G5)/G5</f>
        <v>0.33333333333333331</v>
      </c>
      <c r="J5" s="29"/>
    </row>
    <row r="6" spans="1:10" ht="15.75" x14ac:dyDescent="0.25">
      <c r="A6" s="5" t="s">
        <v>108</v>
      </c>
      <c r="B6" s="5" t="s">
        <v>109</v>
      </c>
      <c r="C6" s="13">
        <v>500</v>
      </c>
      <c r="D6" s="13">
        <v>250</v>
      </c>
      <c r="E6" s="32">
        <v>500</v>
      </c>
      <c r="F6" s="32">
        <v>0</v>
      </c>
      <c r="G6" s="39">
        <v>500</v>
      </c>
      <c r="H6" s="39">
        <v>500</v>
      </c>
      <c r="I6" s="29">
        <f t="shared" si="0"/>
        <v>0</v>
      </c>
      <c r="J6" s="29"/>
    </row>
    <row r="7" spans="1:10" ht="15.75" x14ac:dyDescent="0.25">
      <c r="A7" s="5" t="s">
        <v>192</v>
      </c>
      <c r="B7" s="5" t="s">
        <v>110</v>
      </c>
      <c r="C7" s="13">
        <v>50432</v>
      </c>
      <c r="D7" s="13">
        <v>50432</v>
      </c>
      <c r="E7" s="32">
        <v>51148</v>
      </c>
      <c r="F7" s="32">
        <v>51148</v>
      </c>
      <c r="G7" s="39">
        <v>49899</v>
      </c>
      <c r="H7" s="39">
        <v>50573</v>
      </c>
      <c r="I7" s="29">
        <f t="shared" si="0"/>
        <v>1.3507284715124551E-2</v>
      </c>
      <c r="J7" s="29"/>
    </row>
    <row r="8" spans="1:10" ht="15.75" x14ac:dyDescent="0.25">
      <c r="A8" s="5" t="s">
        <v>107</v>
      </c>
      <c r="B8" s="30" t="s">
        <v>211</v>
      </c>
      <c r="C8" s="13">
        <v>500</v>
      </c>
      <c r="D8" s="13">
        <v>856</v>
      </c>
      <c r="E8" s="32">
        <v>500</v>
      </c>
      <c r="F8" s="32">
        <v>6260</v>
      </c>
      <c r="G8" s="39">
        <v>6000</v>
      </c>
      <c r="H8" s="39">
        <v>11100</v>
      </c>
      <c r="I8" s="29">
        <f t="shared" si="0"/>
        <v>0.85</v>
      </c>
      <c r="J8" s="29"/>
    </row>
    <row r="9" spans="1:10" ht="16.5" thickBot="1" x14ac:dyDescent="0.3">
      <c r="A9" s="5" t="s">
        <v>203</v>
      </c>
      <c r="B9" s="5" t="s">
        <v>202</v>
      </c>
      <c r="C9" s="13">
        <v>0</v>
      </c>
      <c r="D9" s="13">
        <v>0</v>
      </c>
      <c r="E9" s="32">
        <v>27339</v>
      </c>
      <c r="F9" s="32">
        <v>0</v>
      </c>
      <c r="G9" s="39">
        <v>0</v>
      </c>
      <c r="H9" s="39">
        <v>0</v>
      </c>
      <c r="I9" s="29">
        <v>0</v>
      </c>
      <c r="J9" s="29"/>
    </row>
    <row r="10" spans="1:10" ht="17.25" thickTop="1" thickBot="1" x14ac:dyDescent="0.3">
      <c r="A10" s="7"/>
      <c r="B10" s="8" t="s">
        <v>111</v>
      </c>
      <c r="C10" s="19">
        <f>SUM(C4:C9)</f>
        <v>379492</v>
      </c>
      <c r="D10" s="19">
        <f t="shared" ref="D10:H10" si="1">SUM(D4:D9)</f>
        <v>387178</v>
      </c>
      <c r="E10" s="19">
        <f t="shared" si="1"/>
        <v>398534</v>
      </c>
      <c r="F10" s="19">
        <f t="shared" si="1"/>
        <v>404091</v>
      </c>
      <c r="G10" s="19">
        <f t="shared" si="1"/>
        <v>378283</v>
      </c>
      <c r="H10" s="19">
        <f t="shared" si="1"/>
        <v>396523</v>
      </c>
      <c r="I10" s="53">
        <f t="shared" si="0"/>
        <v>4.8217868632743209E-2</v>
      </c>
      <c r="J10" s="29"/>
    </row>
    <row r="11" spans="1:10" ht="16.5" thickTop="1" x14ac:dyDescent="0.25">
      <c r="A11" s="5"/>
      <c r="B11" s="9"/>
      <c r="C11" s="13"/>
      <c r="D11" s="13"/>
      <c r="E11" s="32"/>
      <c r="F11" s="32"/>
      <c r="G11" s="39"/>
      <c r="H11" s="39"/>
      <c r="I11" s="29"/>
      <c r="J11" s="29"/>
    </row>
    <row r="12" spans="1:10" ht="15.75" x14ac:dyDescent="0.25">
      <c r="A12" s="4" t="s">
        <v>112</v>
      </c>
      <c r="B12" s="5"/>
      <c r="C12" s="13"/>
      <c r="D12" s="13"/>
      <c r="E12" s="32"/>
      <c r="F12" s="32"/>
      <c r="G12" s="39"/>
      <c r="H12" s="39"/>
      <c r="I12" s="29"/>
      <c r="J12" s="29"/>
    </row>
    <row r="13" spans="1:10" ht="15.75" x14ac:dyDescent="0.25">
      <c r="A13" s="5" t="s">
        <v>113</v>
      </c>
      <c r="B13" s="5" t="s">
        <v>12</v>
      </c>
      <c r="C13" s="20">
        <v>63593</v>
      </c>
      <c r="D13" s="20">
        <v>65885</v>
      </c>
      <c r="E13" s="33">
        <v>77277</v>
      </c>
      <c r="F13" s="33">
        <v>61707</v>
      </c>
      <c r="G13" s="40">
        <v>83002</v>
      </c>
      <c r="H13" s="40">
        <v>81056</v>
      </c>
      <c r="I13" s="29">
        <f t="shared" si="0"/>
        <v>-2.3445218187513554E-2</v>
      </c>
      <c r="J13" s="29"/>
    </row>
    <row r="14" spans="1:10" ht="15.75" x14ac:dyDescent="0.25">
      <c r="A14" s="5" t="s">
        <v>114</v>
      </c>
      <c r="B14" s="5" t="s">
        <v>14</v>
      </c>
      <c r="C14" s="20">
        <v>1500</v>
      </c>
      <c r="D14" s="20">
        <v>1500</v>
      </c>
      <c r="E14" s="33">
        <v>1500</v>
      </c>
      <c r="F14" s="33">
        <v>462</v>
      </c>
      <c r="G14" s="40">
        <v>0</v>
      </c>
      <c r="H14" s="40">
        <v>0</v>
      </c>
      <c r="I14" s="29">
        <v>0</v>
      </c>
      <c r="J14" s="29"/>
    </row>
    <row r="15" spans="1:10" ht="15.75" x14ac:dyDescent="0.25">
      <c r="A15" s="5" t="s">
        <v>115</v>
      </c>
      <c r="B15" s="5" t="s">
        <v>16</v>
      </c>
      <c r="C15" s="20">
        <v>900</v>
      </c>
      <c r="D15" s="20">
        <v>3135</v>
      </c>
      <c r="E15" s="33">
        <v>2400</v>
      </c>
      <c r="F15" s="33">
        <v>5431</v>
      </c>
      <c r="G15" s="40">
        <v>2400</v>
      </c>
      <c r="H15" s="40">
        <v>4733</v>
      </c>
      <c r="I15" s="29">
        <f t="shared" si="0"/>
        <v>0.9720833333333333</v>
      </c>
      <c r="J15" s="29"/>
    </row>
    <row r="16" spans="1:10" ht="15.75" x14ac:dyDescent="0.25">
      <c r="A16" s="5" t="s">
        <v>116</v>
      </c>
      <c r="B16" s="5" t="s">
        <v>18</v>
      </c>
      <c r="C16" s="20">
        <v>5081</v>
      </c>
      <c r="D16" s="20">
        <v>5168</v>
      </c>
      <c r="E16" s="33">
        <v>6181</v>
      </c>
      <c r="F16" s="33">
        <v>5225</v>
      </c>
      <c r="G16" s="40">
        <v>6576</v>
      </c>
      <c r="H16" s="40">
        <v>6610</v>
      </c>
      <c r="I16" s="29">
        <f t="shared" si="0"/>
        <v>5.1703163017031628E-3</v>
      </c>
      <c r="J16" s="29"/>
    </row>
    <row r="17" spans="1:10" ht="15.75" x14ac:dyDescent="0.25">
      <c r="A17" s="5" t="s">
        <v>117</v>
      </c>
      <c r="B17" s="5" t="s">
        <v>20</v>
      </c>
      <c r="C17" s="20">
        <v>4031</v>
      </c>
      <c r="D17" s="20">
        <v>5624</v>
      </c>
      <c r="E17" s="33">
        <v>5318</v>
      </c>
      <c r="F17" s="33">
        <v>9311</v>
      </c>
      <c r="G17" s="40">
        <v>5765</v>
      </c>
      <c r="H17" s="40">
        <v>6005</v>
      </c>
      <c r="I17" s="29">
        <f t="shared" si="0"/>
        <v>4.163052905464007E-2</v>
      </c>
      <c r="J17" s="29"/>
    </row>
    <row r="18" spans="1:10" ht="15.75" x14ac:dyDescent="0.25">
      <c r="A18" s="5" t="s">
        <v>118</v>
      </c>
      <c r="B18" s="5" t="s">
        <v>22</v>
      </c>
      <c r="C18" s="20">
        <v>7372</v>
      </c>
      <c r="D18" s="20">
        <v>8299</v>
      </c>
      <c r="E18" s="33">
        <v>15023</v>
      </c>
      <c r="F18" s="33">
        <v>12276</v>
      </c>
      <c r="G18" s="40">
        <v>19310</v>
      </c>
      <c r="H18" s="40">
        <v>25557</v>
      </c>
      <c r="I18" s="29">
        <f t="shared" si="0"/>
        <v>0.32351113412739513</v>
      </c>
      <c r="J18" s="29"/>
    </row>
    <row r="19" spans="1:10" ht="15.75" x14ac:dyDescent="0.25">
      <c r="A19" s="5" t="s">
        <v>172</v>
      </c>
      <c r="B19" s="5" t="s">
        <v>171</v>
      </c>
      <c r="C19" s="20">
        <v>1248</v>
      </c>
      <c r="D19" s="20">
        <v>420</v>
      </c>
      <c r="E19" s="33">
        <v>458</v>
      </c>
      <c r="F19" s="33">
        <v>450</v>
      </c>
      <c r="G19" s="40">
        <v>313</v>
      </c>
      <c r="H19" s="40">
        <v>135</v>
      </c>
      <c r="I19" s="29">
        <f t="shared" si="0"/>
        <v>-0.56869009584664532</v>
      </c>
      <c r="J19" s="29"/>
    </row>
    <row r="20" spans="1:10" ht="15.75" x14ac:dyDescent="0.25">
      <c r="A20" s="5" t="s">
        <v>119</v>
      </c>
      <c r="B20" s="5" t="s">
        <v>24</v>
      </c>
      <c r="C20" s="20">
        <v>420</v>
      </c>
      <c r="D20" s="20">
        <v>408</v>
      </c>
      <c r="E20" s="33">
        <v>407</v>
      </c>
      <c r="F20" s="33">
        <v>355</v>
      </c>
      <c r="G20" s="40">
        <v>570</v>
      </c>
      <c r="H20" s="40">
        <v>506</v>
      </c>
      <c r="I20" s="29">
        <f t="shared" si="0"/>
        <v>-0.11228070175438597</v>
      </c>
      <c r="J20" s="29"/>
    </row>
    <row r="21" spans="1:10" ht="15.75" x14ac:dyDescent="0.25">
      <c r="A21" s="5" t="s">
        <v>120</v>
      </c>
      <c r="B21" s="5" t="s">
        <v>26</v>
      </c>
      <c r="C21" s="20">
        <v>400</v>
      </c>
      <c r="D21" s="20">
        <v>164</v>
      </c>
      <c r="E21" s="33">
        <v>400</v>
      </c>
      <c r="F21" s="33">
        <v>952</v>
      </c>
      <c r="G21" s="40">
        <v>400</v>
      </c>
      <c r="H21" s="40">
        <v>500</v>
      </c>
      <c r="I21" s="29">
        <f t="shared" si="0"/>
        <v>0.25</v>
      </c>
      <c r="J21" s="29"/>
    </row>
    <row r="22" spans="1:10" ht="15.75" x14ac:dyDescent="0.25">
      <c r="A22" s="5" t="s">
        <v>126</v>
      </c>
      <c r="B22" s="5" t="s">
        <v>274</v>
      </c>
      <c r="C22" s="20">
        <v>800</v>
      </c>
      <c r="D22" s="20">
        <v>956</v>
      </c>
      <c r="E22" s="33">
        <v>800</v>
      </c>
      <c r="F22" s="33">
        <v>925</v>
      </c>
      <c r="G22" s="40">
        <v>1300</v>
      </c>
      <c r="H22" s="40">
        <v>1300</v>
      </c>
      <c r="I22" s="29">
        <f t="shared" si="0"/>
        <v>0</v>
      </c>
      <c r="J22" s="29"/>
    </row>
    <row r="23" spans="1:10" ht="15.75" x14ac:dyDescent="0.25">
      <c r="A23" s="5" t="s">
        <v>127</v>
      </c>
      <c r="B23" s="5" t="s">
        <v>275</v>
      </c>
      <c r="C23" s="20">
        <v>100</v>
      </c>
      <c r="D23" s="20">
        <v>0</v>
      </c>
      <c r="E23" s="33">
        <v>100</v>
      </c>
      <c r="F23" s="33">
        <v>53</v>
      </c>
      <c r="G23" s="40">
        <v>100</v>
      </c>
      <c r="H23" s="40">
        <v>100</v>
      </c>
      <c r="I23" s="29">
        <f t="shared" si="0"/>
        <v>0</v>
      </c>
      <c r="J23" s="29"/>
    </row>
    <row r="24" spans="1:10" ht="15.75" x14ac:dyDescent="0.25">
      <c r="A24" s="5" t="s">
        <v>130</v>
      </c>
      <c r="B24" s="5" t="s">
        <v>44</v>
      </c>
      <c r="C24" s="20">
        <v>200</v>
      </c>
      <c r="D24" s="20">
        <v>140</v>
      </c>
      <c r="E24" s="33">
        <v>200</v>
      </c>
      <c r="F24" s="33">
        <v>300</v>
      </c>
      <c r="G24" s="40">
        <v>200</v>
      </c>
      <c r="H24" s="40">
        <v>300</v>
      </c>
      <c r="I24" s="29">
        <f t="shared" si="0"/>
        <v>0.5</v>
      </c>
      <c r="J24" s="29"/>
    </row>
    <row r="25" spans="1:10" ht="15.75" x14ac:dyDescent="0.25">
      <c r="A25" s="5" t="s">
        <v>125</v>
      </c>
      <c r="B25" s="5" t="s">
        <v>176</v>
      </c>
      <c r="C25" s="20">
        <v>9000</v>
      </c>
      <c r="D25" s="20">
        <v>9000</v>
      </c>
      <c r="E25" s="33">
        <v>9000</v>
      </c>
      <c r="F25" s="33">
        <v>9000</v>
      </c>
      <c r="G25" s="40">
        <v>12450</v>
      </c>
      <c r="H25" s="40">
        <v>13018</v>
      </c>
      <c r="I25" s="29">
        <f t="shared" si="0"/>
        <v>4.5622489959839356E-2</v>
      </c>
      <c r="J25" s="29"/>
    </row>
    <row r="26" spans="1:10" ht="15.75" x14ac:dyDescent="0.25">
      <c r="A26" s="5" t="s">
        <v>121</v>
      </c>
      <c r="B26" s="5" t="s">
        <v>28</v>
      </c>
      <c r="C26" s="20">
        <v>300</v>
      </c>
      <c r="D26" s="20">
        <v>296</v>
      </c>
      <c r="E26" s="33">
        <v>300</v>
      </c>
      <c r="F26" s="33">
        <v>491</v>
      </c>
      <c r="G26" s="40">
        <v>670</v>
      </c>
      <c r="H26" s="40">
        <v>600</v>
      </c>
      <c r="I26" s="29">
        <f t="shared" si="0"/>
        <v>-0.1044776119402985</v>
      </c>
      <c r="J26" s="29"/>
    </row>
    <row r="27" spans="1:10" ht="15.75" x14ac:dyDescent="0.25">
      <c r="A27" s="5" t="s">
        <v>122</v>
      </c>
      <c r="B27" s="5" t="s">
        <v>30</v>
      </c>
      <c r="C27" s="20">
        <v>200</v>
      </c>
      <c r="D27" s="20">
        <v>155</v>
      </c>
      <c r="E27" s="33">
        <v>200</v>
      </c>
      <c r="F27" s="33">
        <v>0</v>
      </c>
      <c r="G27" s="40">
        <v>200</v>
      </c>
      <c r="H27" s="40">
        <v>200</v>
      </c>
      <c r="I27" s="29">
        <f t="shared" si="0"/>
        <v>0</v>
      </c>
      <c r="J27" s="29"/>
    </row>
    <row r="28" spans="1:10" ht="15.75" x14ac:dyDescent="0.25">
      <c r="A28" s="5" t="s">
        <v>123</v>
      </c>
      <c r="B28" s="5" t="s">
        <v>32</v>
      </c>
      <c r="C28" s="20">
        <v>0</v>
      </c>
      <c r="D28" s="20">
        <v>69</v>
      </c>
      <c r="E28" s="33">
        <v>0</v>
      </c>
      <c r="F28" s="33">
        <v>648</v>
      </c>
      <c r="G28" s="40">
        <v>450</v>
      </c>
      <c r="H28" s="40">
        <v>450</v>
      </c>
      <c r="I28" s="29">
        <f t="shared" si="0"/>
        <v>0</v>
      </c>
      <c r="J28" s="29"/>
    </row>
    <row r="29" spans="1:10" ht="15.75" x14ac:dyDescent="0.25">
      <c r="A29" s="5" t="s">
        <v>201</v>
      </c>
      <c r="B29" s="5" t="s">
        <v>199</v>
      </c>
      <c r="C29" s="20">
        <v>0</v>
      </c>
      <c r="D29" s="20">
        <v>646</v>
      </c>
      <c r="E29" s="33">
        <v>1777</v>
      </c>
      <c r="F29" s="33">
        <v>1814</v>
      </c>
      <c r="G29" s="40">
        <v>1800</v>
      </c>
      <c r="H29" s="40">
        <v>2400</v>
      </c>
      <c r="I29" s="29">
        <f t="shared" si="0"/>
        <v>0.33333333333333331</v>
      </c>
      <c r="J29" s="29"/>
    </row>
    <row r="30" spans="1:10" ht="15.75" x14ac:dyDescent="0.25">
      <c r="A30" s="5" t="s">
        <v>124</v>
      </c>
      <c r="B30" s="5" t="s">
        <v>34</v>
      </c>
      <c r="C30" s="20">
        <v>200</v>
      </c>
      <c r="D30" s="20">
        <v>0</v>
      </c>
      <c r="E30" s="33">
        <v>200</v>
      </c>
      <c r="F30" s="33">
        <v>329</v>
      </c>
      <c r="G30" s="40">
        <v>200</v>
      </c>
      <c r="H30" s="40">
        <v>200</v>
      </c>
      <c r="I30" s="29">
        <f t="shared" si="0"/>
        <v>0</v>
      </c>
      <c r="J30" s="29"/>
    </row>
    <row r="31" spans="1:10" ht="15.75" x14ac:dyDescent="0.25">
      <c r="A31" s="5" t="s">
        <v>187</v>
      </c>
      <c r="B31" s="5" t="s">
        <v>186</v>
      </c>
      <c r="C31" s="20">
        <v>6673</v>
      </c>
      <c r="D31" s="20">
        <v>3030</v>
      </c>
      <c r="E31" s="33">
        <v>1305</v>
      </c>
      <c r="F31" s="33">
        <v>2240</v>
      </c>
      <c r="G31" s="40">
        <v>1450</v>
      </c>
      <c r="H31" s="40">
        <v>1450</v>
      </c>
      <c r="I31" s="29">
        <f t="shared" si="0"/>
        <v>0</v>
      </c>
      <c r="J31" s="29"/>
    </row>
    <row r="32" spans="1:10" ht="15.75" x14ac:dyDescent="0.25">
      <c r="A32" s="5" t="s">
        <v>128</v>
      </c>
      <c r="B32" s="5" t="s">
        <v>40</v>
      </c>
      <c r="C32" s="20">
        <v>300</v>
      </c>
      <c r="D32" s="20">
        <v>0</v>
      </c>
      <c r="E32" s="33">
        <v>300</v>
      </c>
      <c r="F32" s="33">
        <v>22</v>
      </c>
      <c r="G32" s="40">
        <v>300</v>
      </c>
      <c r="H32" s="40">
        <v>300</v>
      </c>
      <c r="I32" s="29">
        <f t="shared" si="0"/>
        <v>0</v>
      </c>
      <c r="J32" s="29"/>
    </row>
    <row r="33" spans="1:10" ht="15.75" x14ac:dyDescent="0.25">
      <c r="A33" s="5" t="s">
        <v>129</v>
      </c>
      <c r="B33" s="5" t="s">
        <v>42</v>
      </c>
      <c r="C33" s="20">
        <v>2500</v>
      </c>
      <c r="D33" s="20">
        <v>1527</v>
      </c>
      <c r="E33" s="33">
        <v>2500</v>
      </c>
      <c r="F33" s="33">
        <v>1636</v>
      </c>
      <c r="G33" s="40">
        <v>2500</v>
      </c>
      <c r="H33" s="40">
        <v>2500</v>
      </c>
      <c r="I33" s="29">
        <f t="shared" si="0"/>
        <v>0</v>
      </c>
      <c r="J33" s="29"/>
    </row>
    <row r="34" spans="1:10" ht="15.75" x14ac:dyDescent="0.25">
      <c r="A34" s="5" t="s">
        <v>131</v>
      </c>
      <c r="B34" s="5" t="s">
        <v>46</v>
      </c>
      <c r="C34" s="20">
        <v>0</v>
      </c>
      <c r="D34" s="20">
        <v>664</v>
      </c>
      <c r="E34" s="33">
        <v>0</v>
      </c>
      <c r="F34" s="33">
        <v>2206</v>
      </c>
      <c r="G34" s="40">
        <v>500</v>
      </c>
      <c r="H34" s="40">
        <v>2000</v>
      </c>
      <c r="I34" s="29">
        <f t="shared" si="0"/>
        <v>3</v>
      </c>
      <c r="J34" s="29"/>
    </row>
    <row r="35" spans="1:10" ht="16.5" thickBot="1" x14ac:dyDescent="0.3">
      <c r="A35" s="5" t="s">
        <v>132</v>
      </c>
      <c r="B35" s="5" t="s">
        <v>48</v>
      </c>
      <c r="C35" s="14">
        <v>8498</v>
      </c>
      <c r="D35" s="14">
        <v>7023</v>
      </c>
      <c r="E35" s="34">
        <v>5782</v>
      </c>
      <c r="F35" s="32">
        <v>5373</v>
      </c>
      <c r="G35" s="39">
        <v>6300</v>
      </c>
      <c r="H35" s="39">
        <v>7300</v>
      </c>
      <c r="I35" s="29">
        <f t="shared" si="0"/>
        <v>0.15873015873015872</v>
      </c>
      <c r="J35" s="29"/>
    </row>
    <row r="36" spans="1:10" ht="17.25" thickTop="1" thickBot="1" x14ac:dyDescent="0.3">
      <c r="A36" s="7"/>
      <c r="B36" s="8" t="s">
        <v>133</v>
      </c>
      <c r="C36" s="14">
        <f t="shared" ref="C36:H36" si="2">SUM(C13:C35)</f>
        <v>113316</v>
      </c>
      <c r="D36" s="14">
        <f t="shared" si="2"/>
        <v>114109</v>
      </c>
      <c r="E36" s="14">
        <f t="shared" si="2"/>
        <v>131428</v>
      </c>
      <c r="F36" s="19">
        <f t="shared" si="2"/>
        <v>121206</v>
      </c>
      <c r="G36" s="19">
        <f t="shared" si="2"/>
        <v>146756</v>
      </c>
      <c r="H36" s="19">
        <f t="shared" si="2"/>
        <v>157220</v>
      </c>
      <c r="I36" s="53">
        <f t="shared" si="0"/>
        <v>7.1302025130147995E-2</v>
      </c>
      <c r="J36" s="29"/>
    </row>
    <row r="37" spans="1:10" ht="16.5" thickTop="1" x14ac:dyDescent="0.25">
      <c r="A37" s="5"/>
      <c r="B37" s="16"/>
      <c r="C37" s="11"/>
      <c r="D37" s="11"/>
      <c r="E37" s="35"/>
      <c r="F37" s="35"/>
      <c r="G37" s="41"/>
      <c r="H37" s="41"/>
      <c r="I37" s="29"/>
      <c r="J37" s="29"/>
    </row>
    <row r="38" spans="1:10" ht="15.75" x14ac:dyDescent="0.25">
      <c r="A38" s="4" t="s">
        <v>134</v>
      </c>
      <c r="B38" s="5"/>
      <c r="C38" s="13"/>
      <c r="D38" s="13"/>
      <c r="E38" s="32"/>
      <c r="F38" s="32"/>
      <c r="G38" s="39"/>
      <c r="H38" s="39"/>
      <c r="I38" s="29"/>
      <c r="J38" s="29"/>
    </row>
    <row r="39" spans="1:10" ht="15.75" x14ac:dyDescent="0.25">
      <c r="A39" s="5" t="s">
        <v>135</v>
      </c>
      <c r="B39" s="5" t="s">
        <v>136</v>
      </c>
      <c r="C39" s="13">
        <v>500</v>
      </c>
      <c r="D39" s="13">
        <v>244</v>
      </c>
      <c r="E39" s="32">
        <v>500</v>
      </c>
      <c r="F39" s="32">
        <v>0</v>
      </c>
      <c r="G39" s="39">
        <v>500</v>
      </c>
      <c r="H39" s="39">
        <v>500</v>
      </c>
      <c r="I39" s="29">
        <f t="shared" si="0"/>
        <v>0</v>
      </c>
      <c r="J39" s="29"/>
    </row>
    <row r="40" spans="1:10" ht="15.75" x14ac:dyDescent="0.25">
      <c r="A40" s="5" t="s">
        <v>137</v>
      </c>
      <c r="B40" s="5" t="s">
        <v>56</v>
      </c>
      <c r="C40" s="13">
        <v>600</v>
      </c>
      <c r="D40" s="13">
        <v>626</v>
      </c>
      <c r="E40" s="32">
        <v>600</v>
      </c>
      <c r="F40" s="32">
        <v>619</v>
      </c>
      <c r="G40" s="39">
        <v>600</v>
      </c>
      <c r="H40" s="39">
        <v>600</v>
      </c>
      <c r="I40" s="29">
        <f t="shared" si="0"/>
        <v>0</v>
      </c>
      <c r="J40" s="29"/>
    </row>
    <row r="41" spans="1:10" ht="15.75" x14ac:dyDescent="0.25">
      <c r="A41" s="5" t="s">
        <v>138</v>
      </c>
      <c r="B41" s="5" t="s">
        <v>244</v>
      </c>
      <c r="C41" s="13">
        <v>8500</v>
      </c>
      <c r="D41" s="13">
        <v>10799</v>
      </c>
      <c r="E41" s="32">
        <v>8500</v>
      </c>
      <c r="F41" s="32">
        <v>10370</v>
      </c>
      <c r="G41" s="39">
        <v>10100</v>
      </c>
      <c r="H41" s="39">
        <v>10500</v>
      </c>
      <c r="I41" s="29">
        <f t="shared" si="0"/>
        <v>3.9603960396039604E-2</v>
      </c>
      <c r="J41" s="29"/>
    </row>
    <row r="42" spans="1:10" ht="15.75" x14ac:dyDescent="0.25">
      <c r="A42" s="5" t="s">
        <v>139</v>
      </c>
      <c r="B42" s="5" t="s">
        <v>259</v>
      </c>
      <c r="C42" s="13">
        <v>800</v>
      </c>
      <c r="D42" s="13">
        <v>2117</v>
      </c>
      <c r="E42" s="32">
        <v>800</v>
      </c>
      <c r="F42" s="32">
        <v>1963</v>
      </c>
      <c r="G42" s="39">
        <v>1500</v>
      </c>
      <c r="H42" s="39">
        <v>2000</v>
      </c>
      <c r="I42" s="29">
        <f t="shared" si="0"/>
        <v>0.33333333333333331</v>
      </c>
      <c r="J42" s="29"/>
    </row>
    <row r="43" spans="1:10" ht="15.75" x14ac:dyDescent="0.25">
      <c r="A43" s="5" t="s">
        <v>144</v>
      </c>
      <c r="B43" s="5" t="s">
        <v>73</v>
      </c>
      <c r="C43" s="13">
        <v>500</v>
      </c>
      <c r="D43" s="13">
        <v>227</v>
      </c>
      <c r="E43" s="32">
        <v>500</v>
      </c>
      <c r="F43" s="32">
        <v>489</v>
      </c>
      <c r="G43" s="39">
        <v>500</v>
      </c>
      <c r="H43" s="39">
        <v>500</v>
      </c>
      <c r="I43" s="29">
        <f t="shared" si="0"/>
        <v>0</v>
      </c>
      <c r="J43" s="29"/>
    </row>
    <row r="44" spans="1:10" ht="15.75" x14ac:dyDescent="0.25">
      <c r="A44" s="5" t="s">
        <v>140</v>
      </c>
      <c r="B44" s="5" t="s">
        <v>208</v>
      </c>
      <c r="C44" s="13">
        <v>1900</v>
      </c>
      <c r="D44" s="13">
        <v>1293</v>
      </c>
      <c r="E44" s="32">
        <v>1900</v>
      </c>
      <c r="F44" s="32">
        <v>1512</v>
      </c>
      <c r="G44" s="39">
        <v>1900</v>
      </c>
      <c r="H44" s="39">
        <v>1900</v>
      </c>
      <c r="I44" s="29">
        <f t="shared" si="0"/>
        <v>0</v>
      </c>
      <c r="J44" s="29"/>
    </row>
    <row r="45" spans="1:10" ht="15.75" x14ac:dyDescent="0.25">
      <c r="A45" s="5" t="s">
        <v>152</v>
      </c>
      <c r="B45" s="5" t="s">
        <v>261</v>
      </c>
      <c r="C45" s="13">
        <v>1000</v>
      </c>
      <c r="D45" s="13">
        <v>96</v>
      </c>
      <c r="E45" s="32">
        <v>1000</v>
      </c>
      <c r="F45" s="32">
        <v>2737</v>
      </c>
      <c r="G45" s="39">
        <v>1000</v>
      </c>
      <c r="H45" s="39">
        <v>2000</v>
      </c>
      <c r="I45" s="29">
        <f t="shared" si="0"/>
        <v>1</v>
      </c>
      <c r="J45" s="29"/>
    </row>
    <row r="46" spans="1:10" ht="15.75" x14ac:dyDescent="0.25">
      <c r="A46" s="5" t="s">
        <v>141</v>
      </c>
      <c r="B46" s="5" t="s">
        <v>260</v>
      </c>
      <c r="C46" s="13">
        <v>5000</v>
      </c>
      <c r="D46" s="13">
        <v>3041</v>
      </c>
      <c r="E46" s="32">
        <v>5000</v>
      </c>
      <c r="F46" s="32">
        <v>3374</v>
      </c>
      <c r="G46" s="39">
        <v>4000</v>
      </c>
      <c r="H46" s="39">
        <v>4000</v>
      </c>
      <c r="I46" s="29">
        <f t="shared" si="0"/>
        <v>0</v>
      </c>
      <c r="J46" s="29"/>
    </row>
    <row r="47" spans="1:10" ht="15.75" x14ac:dyDescent="0.25">
      <c r="A47" s="5" t="s">
        <v>154</v>
      </c>
      <c r="B47" s="5" t="s">
        <v>155</v>
      </c>
      <c r="C47" s="13">
        <v>1000</v>
      </c>
      <c r="D47" s="13">
        <v>779</v>
      </c>
      <c r="E47" s="32">
        <v>1000</v>
      </c>
      <c r="F47" s="32">
        <v>1633</v>
      </c>
      <c r="G47" s="39">
        <v>2600</v>
      </c>
      <c r="H47" s="39">
        <v>2000</v>
      </c>
      <c r="I47" s="29">
        <f t="shared" si="0"/>
        <v>-0.23076923076923078</v>
      </c>
      <c r="J47" s="29"/>
    </row>
    <row r="48" spans="1:10" ht="15.75" x14ac:dyDescent="0.25">
      <c r="A48" s="5" t="s">
        <v>143</v>
      </c>
      <c r="B48" s="5" t="s">
        <v>71</v>
      </c>
      <c r="C48" s="13">
        <v>2000</v>
      </c>
      <c r="D48" s="13">
        <v>145</v>
      </c>
      <c r="E48" s="32">
        <v>2000</v>
      </c>
      <c r="F48" s="32">
        <v>0</v>
      </c>
      <c r="G48" s="39">
        <v>1000</v>
      </c>
      <c r="H48" s="39">
        <v>1000</v>
      </c>
      <c r="I48" s="29">
        <f t="shared" si="0"/>
        <v>0</v>
      </c>
      <c r="J48" s="29"/>
    </row>
    <row r="49" spans="1:11" ht="15.75" x14ac:dyDescent="0.25">
      <c r="A49" s="5" t="s">
        <v>145</v>
      </c>
      <c r="B49" s="5" t="s">
        <v>75</v>
      </c>
      <c r="C49" s="13">
        <v>1000</v>
      </c>
      <c r="D49" s="13">
        <v>46</v>
      </c>
      <c r="E49" s="32">
        <v>1000</v>
      </c>
      <c r="F49" s="32">
        <v>313</v>
      </c>
      <c r="G49" s="39">
        <v>1000</v>
      </c>
      <c r="H49" s="39">
        <v>1000</v>
      </c>
      <c r="I49" s="29">
        <v>1</v>
      </c>
      <c r="J49" s="29"/>
    </row>
    <row r="50" spans="1:11" ht="15.75" x14ac:dyDescent="0.25">
      <c r="A50" s="5" t="s">
        <v>268</v>
      </c>
      <c r="B50" s="5" t="s">
        <v>265</v>
      </c>
      <c r="C50" s="13">
        <v>0</v>
      </c>
      <c r="D50" s="13">
        <v>0</v>
      </c>
      <c r="E50" s="32">
        <v>0</v>
      </c>
      <c r="F50" s="32">
        <v>0</v>
      </c>
      <c r="G50" s="39">
        <v>0</v>
      </c>
      <c r="H50" s="39">
        <v>700</v>
      </c>
      <c r="I50" s="29">
        <v>1</v>
      </c>
      <c r="J50" s="29"/>
    </row>
    <row r="51" spans="1:11" ht="15.75" x14ac:dyDescent="0.25">
      <c r="A51" s="5" t="s">
        <v>269</v>
      </c>
      <c r="B51" s="5" t="s">
        <v>256</v>
      </c>
      <c r="C51" s="13">
        <v>0</v>
      </c>
      <c r="D51" s="13">
        <v>0</v>
      </c>
      <c r="E51" s="32">
        <v>0</v>
      </c>
      <c r="F51" s="32">
        <v>0</v>
      </c>
      <c r="G51" s="39">
        <v>0</v>
      </c>
      <c r="H51" s="39">
        <v>1000</v>
      </c>
      <c r="I51" s="29">
        <v>1</v>
      </c>
      <c r="J51" s="29"/>
    </row>
    <row r="52" spans="1:11" ht="15.75" x14ac:dyDescent="0.25">
      <c r="A52" s="5" t="s">
        <v>146</v>
      </c>
      <c r="B52" s="5" t="s">
        <v>245</v>
      </c>
      <c r="C52" s="13">
        <v>20000</v>
      </c>
      <c r="D52" s="13">
        <v>2261</v>
      </c>
      <c r="E52" s="32">
        <v>20000</v>
      </c>
      <c r="F52" s="32">
        <v>10088</v>
      </c>
      <c r="G52" s="39">
        <v>15000</v>
      </c>
      <c r="H52" s="39">
        <v>15000</v>
      </c>
      <c r="I52" s="29">
        <f t="shared" si="0"/>
        <v>0</v>
      </c>
      <c r="J52" s="29"/>
    </row>
    <row r="53" spans="1:11" ht="15.75" x14ac:dyDescent="0.25">
      <c r="A53" s="5" t="s">
        <v>149</v>
      </c>
      <c r="B53" s="5" t="s">
        <v>150</v>
      </c>
      <c r="C53" s="13">
        <v>5000</v>
      </c>
      <c r="D53" s="13">
        <v>0</v>
      </c>
      <c r="E53" s="32">
        <v>5000</v>
      </c>
      <c r="F53" s="32">
        <v>0</v>
      </c>
      <c r="G53" s="39">
        <v>5000</v>
      </c>
      <c r="H53" s="39">
        <v>5000</v>
      </c>
      <c r="I53" s="29">
        <f t="shared" si="0"/>
        <v>0</v>
      </c>
      <c r="J53" s="29"/>
    </row>
    <row r="54" spans="1:11" ht="15.75" x14ac:dyDescent="0.25">
      <c r="A54" s="5" t="s">
        <v>147</v>
      </c>
      <c r="B54" s="5" t="s">
        <v>148</v>
      </c>
      <c r="C54" s="13">
        <v>5000</v>
      </c>
      <c r="D54" s="13">
        <v>5251</v>
      </c>
      <c r="E54" s="32">
        <v>5000</v>
      </c>
      <c r="F54" s="32">
        <v>434</v>
      </c>
      <c r="G54" s="39">
        <v>5000</v>
      </c>
      <c r="H54" s="39">
        <v>5000</v>
      </c>
      <c r="I54" s="29">
        <f t="shared" si="0"/>
        <v>0</v>
      </c>
      <c r="J54" s="29"/>
    </row>
    <row r="55" spans="1:11" ht="15.75" x14ac:dyDescent="0.25">
      <c r="A55" s="5" t="s">
        <v>153</v>
      </c>
      <c r="B55" s="5" t="s">
        <v>262</v>
      </c>
      <c r="C55" s="13">
        <v>3000</v>
      </c>
      <c r="D55" s="13">
        <v>653</v>
      </c>
      <c r="E55" s="32">
        <v>3000</v>
      </c>
      <c r="F55" s="32">
        <v>1833</v>
      </c>
      <c r="G55" s="39">
        <v>3000</v>
      </c>
      <c r="H55" s="39">
        <v>0</v>
      </c>
      <c r="I55" s="29">
        <f t="shared" si="0"/>
        <v>-1</v>
      </c>
      <c r="J55" s="29"/>
    </row>
    <row r="56" spans="1:11" ht="15.75" x14ac:dyDescent="0.25">
      <c r="A56" s="5" t="s">
        <v>142</v>
      </c>
      <c r="B56" s="5" t="s">
        <v>67</v>
      </c>
      <c r="C56" s="13">
        <v>500</v>
      </c>
      <c r="D56" s="13">
        <v>220</v>
      </c>
      <c r="E56" s="32">
        <v>500</v>
      </c>
      <c r="F56" s="32">
        <v>66</v>
      </c>
      <c r="G56" s="39">
        <v>500</v>
      </c>
      <c r="H56" s="39">
        <v>0</v>
      </c>
      <c r="I56" s="29">
        <f t="shared" si="0"/>
        <v>-1</v>
      </c>
      <c r="J56" s="29"/>
    </row>
    <row r="57" spans="1:11" ht="16.5" thickBot="1" x14ac:dyDescent="0.3">
      <c r="A57" s="5" t="s">
        <v>151</v>
      </c>
      <c r="B57" s="5" t="s">
        <v>286</v>
      </c>
      <c r="C57" s="13">
        <v>500</v>
      </c>
      <c r="D57" s="13">
        <v>33</v>
      </c>
      <c r="E57" s="32">
        <v>500</v>
      </c>
      <c r="F57" s="32">
        <v>146</v>
      </c>
      <c r="G57" s="39">
        <v>500</v>
      </c>
      <c r="H57" s="39">
        <v>300</v>
      </c>
      <c r="I57" s="29">
        <f t="shared" si="0"/>
        <v>-0.4</v>
      </c>
      <c r="J57" s="29"/>
    </row>
    <row r="58" spans="1:11" ht="17.25" thickTop="1" thickBot="1" x14ac:dyDescent="0.3">
      <c r="A58" s="7"/>
      <c r="B58" s="8" t="s">
        <v>156</v>
      </c>
      <c r="C58" s="19">
        <f>SUM(C39:C57)</f>
        <v>56800</v>
      </c>
      <c r="D58" s="19">
        <f t="shared" ref="D58:H58" si="3">SUM(D39:D57)</f>
        <v>27831</v>
      </c>
      <c r="E58" s="19">
        <f t="shared" si="3"/>
        <v>56800</v>
      </c>
      <c r="F58" s="19">
        <f t="shared" si="3"/>
        <v>35577</v>
      </c>
      <c r="G58" s="19">
        <f t="shared" si="3"/>
        <v>53700</v>
      </c>
      <c r="H58" s="19">
        <f t="shared" si="3"/>
        <v>53000</v>
      </c>
      <c r="I58" s="53">
        <f t="shared" si="0"/>
        <v>-1.3035381750465549E-2</v>
      </c>
      <c r="J58" s="29"/>
    </row>
    <row r="59" spans="1:11" ht="16.5" thickTop="1" x14ac:dyDescent="0.25">
      <c r="A59" s="5"/>
      <c r="B59" s="9"/>
      <c r="C59" s="11"/>
      <c r="D59" s="11"/>
      <c r="E59" s="35"/>
      <c r="F59" s="35"/>
      <c r="G59" s="41"/>
      <c r="H59" s="41"/>
      <c r="I59" s="29"/>
      <c r="J59" s="29"/>
    </row>
    <row r="60" spans="1:11" ht="15.75" x14ac:dyDescent="0.25">
      <c r="A60" s="4" t="s">
        <v>157</v>
      </c>
      <c r="B60" s="5"/>
      <c r="C60" s="13"/>
      <c r="D60" s="13"/>
      <c r="E60" s="32"/>
      <c r="F60" s="32"/>
      <c r="G60" s="39"/>
      <c r="H60" s="39"/>
      <c r="I60" s="29"/>
      <c r="J60" s="29"/>
      <c r="K60" s="2"/>
    </row>
    <row r="61" spans="1:11" ht="15.75" x14ac:dyDescent="0.25">
      <c r="A61" s="5" t="s">
        <v>159</v>
      </c>
      <c r="B61" s="5" t="s">
        <v>178</v>
      </c>
      <c r="C61" s="13">
        <v>36000</v>
      </c>
      <c r="D61" s="13">
        <v>36000</v>
      </c>
      <c r="E61" s="32">
        <v>36000</v>
      </c>
      <c r="F61" s="32">
        <v>36000</v>
      </c>
      <c r="G61" s="39">
        <v>0</v>
      </c>
      <c r="H61" s="39">
        <v>10000</v>
      </c>
      <c r="I61" s="29">
        <v>1</v>
      </c>
      <c r="J61" s="29"/>
    </row>
    <row r="62" spans="1:11" ht="15.75" x14ac:dyDescent="0.25">
      <c r="A62" s="5" t="s">
        <v>158</v>
      </c>
      <c r="B62" s="5" t="s">
        <v>177</v>
      </c>
      <c r="C62" s="13">
        <v>20000</v>
      </c>
      <c r="D62" s="13">
        <v>20000</v>
      </c>
      <c r="E62" s="32">
        <v>20000</v>
      </c>
      <c r="F62" s="32">
        <v>20000</v>
      </c>
      <c r="G62" s="39">
        <v>20000</v>
      </c>
      <c r="H62" s="39">
        <v>20000</v>
      </c>
      <c r="I62" s="29">
        <f t="shared" si="0"/>
        <v>0</v>
      </c>
      <c r="J62" s="29"/>
    </row>
    <row r="63" spans="1:11" ht="15.75" x14ac:dyDescent="0.25">
      <c r="A63" s="5" t="s">
        <v>160</v>
      </c>
      <c r="B63" s="5" t="s">
        <v>179</v>
      </c>
      <c r="C63" s="13">
        <v>15000</v>
      </c>
      <c r="D63" s="13">
        <v>15000</v>
      </c>
      <c r="E63" s="32">
        <v>15000</v>
      </c>
      <c r="F63" s="32">
        <v>15000</v>
      </c>
      <c r="G63" s="39">
        <v>20000</v>
      </c>
      <c r="H63" s="39">
        <v>20000</v>
      </c>
      <c r="I63" s="29">
        <f t="shared" si="0"/>
        <v>0</v>
      </c>
      <c r="J63" s="29"/>
    </row>
    <row r="64" spans="1:11" ht="15.75" x14ac:dyDescent="0.25">
      <c r="A64" s="5" t="s">
        <v>162</v>
      </c>
      <c r="B64" s="5" t="s">
        <v>184</v>
      </c>
      <c r="C64" s="13">
        <v>25857</v>
      </c>
      <c r="D64" s="13">
        <v>25857</v>
      </c>
      <c r="E64" s="32">
        <v>25857</v>
      </c>
      <c r="F64" s="32">
        <v>25857</v>
      </c>
      <c r="G64" s="39">
        <v>25857</v>
      </c>
      <c r="H64" s="39">
        <v>25857</v>
      </c>
      <c r="I64" s="29">
        <f t="shared" si="0"/>
        <v>0</v>
      </c>
      <c r="J64" s="29"/>
    </row>
    <row r="65" spans="1:10" ht="15.75" x14ac:dyDescent="0.25">
      <c r="A65" s="5" t="s">
        <v>189</v>
      </c>
      <c r="B65" s="5" t="s">
        <v>164</v>
      </c>
      <c r="C65" s="13">
        <v>1975</v>
      </c>
      <c r="D65" s="13">
        <v>1482</v>
      </c>
      <c r="E65" s="32">
        <v>1482</v>
      </c>
      <c r="F65" s="32">
        <v>1482</v>
      </c>
      <c r="G65" s="39">
        <v>990</v>
      </c>
      <c r="H65" s="39">
        <v>493</v>
      </c>
      <c r="I65" s="29">
        <f t="shared" si="0"/>
        <v>-0.50202020202020203</v>
      </c>
      <c r="J65" s="29"/>
    </row>
    <row r="66" spans="1:10" ht="15.75" x14ac:dyDescent="0.25">
      <c r="A66" s="5" t="s">
        <v>161</v>
      </c>
      <c r="B66" s="5" t="s">
        <v>212</v>
      </c>
      <c r="C66" s="13">
        <v>37705</v>
      </c>
      <c r="D66" s="13">
        <v>37705</v>
      </c>
      <c r="E66" s="32">
        <v>37705</v>
      </c>
      <c r="F66" s="32">
        <v>37705</v>
      </c>
      <c r="G66" s="39">
        <v>37705</v>
      </c>
      <c r="H66" s="39">
        <v>37705</v>
      </c>
      <c r="I66" s="29">
        <f t="shared" si="0"/>
        <v>0</v>
      </c>
      <c r="J66" s="29"/>
    </row>
    <row r="67" spans="1:10" ht="15.75" x14ac:dyDescent="0.25">
      <c r="A67" s="5" t="s">
        <v>165</v>
      </c>
      <c r="B67" s="5" t="s">
        <v>213</v>
      </c>
      <c r="C67" s="13">
        <v>25140</v>
      </c>
      <c r="D67" s="13">
        <v>25140</v>
      </c>
      <c r="E67" s="32">
        <v>25140</v>
      </c>
      <c r="F67" s="32">
        <v>25140</v>
      </c>
      <c r="G67" s="39">
        <v>25140</v>
      </c>
      <c r="H67" s="39">
        <v>25140</v>
      </c>
      <c r="I67" s="29">
        <f t="shared" si="0"/>
        <v>0</v>
      </c>
      <c r="J67" s="29"/>
    </row>
    <row r="68" spans="1:10" ht="15.75" x14ac:dyDescent="0.25">
      <c r="A68" s="5" t="s">
        <v>190</v>
      </c>
      <c r="B68" s="5" t="s">
        <v>185</v>
      </c>
      <c r="C68" s="13">
        <v>26208</v>
      </c>
      <c r="D68" s="13">
        <v>26208</v>
      </c>
      <c r="E68" s="32">
        <v>26208</v>
      </c>
      <c r="F68" s="32">
        <v>26208</v>
      </c>
      <c r="G68" s="39">
        <v>26208</v>
      </c>
      <c r="H68" s="39">
        <v>26208</v>
      </c>
      <c r="I68" s="29">
        <f t="shared" si="0"/>
        <v>0</v>
      </c>
      <c r="J68" s="29"/>
    </row>
    <row r="69" spans="1:10" ht="15.75" x14ac:dyDescent="0.25">
      <c r="A69" s="5" t="s">
        <v>163</v>
      </c>
      <c r="B69" s="5" t="s">
        <v>166</v>
      </c>
      <c r="C69" s="13">
        <v>11491</v>
      </c>
      <c r="D69" s="13">
        <v>11491</v>
      </c>
      <c r="E69" s="32">
        <v>10549</v>
      </c>
      <c r="F69" s="32">
        <v>10549</v>
      </c>
      <c r="G69" s="39">
        <v>9562</v>
      </c>
      <c r="H69" s="39">
        <v>8535</v>
      </c>
      <c r="I69" s="29">
        <f t="shared" ref="I69:I77" si="4">(H69-G69)/G69</f>
        <v>-0.10740430872202468</v>
      </c>
      <c r="J69" s="29"/>
    </row>
    <row r="70" spans="1:10" ht="15.75" x14ac:dyDescent="0.25">
      <c r="A70" s="5" t="s">
        <v>195</v>
      </c>
      <c r="B70" s="5" t="s">
        <v>198</v>
      </c>
      <c r="C70" s="13">
        <v>10000</v>
      </c>
      <c r="D70" s="13">
        <v>9865</v>
      </c>
      <c r="E70" s="32">
        <v>9865</v>
      </c>
      <c r="F70" s="32">
        <v>9865</v>
      </c>
      <c r="G70" s="39">
        <v>9865</v>
      </c>
      <c r="H70" s="39">
        <v>9865</v>
      </c>
      <c r="I70" s="29">
        <f t="shared" si="4"/>
        <v>0</v>
      </c>
      <c r="J70" s="29"/>
    </row>
    <row r="71" spans="1:10" ht="15.75" x14ac:dyDescent="0.25">
      <c r="A71" s="5" t="s">
        <v>195</v>
      </c>
      <c r="B71" s="5" t="s">
        <v>210</v>
      </c>
      <c r="C71" s="13">
        <v>0</v>
      </c>
      <c r="D71" s="13">
        <v>0</v>
      </c>
      <c r="E71" s="32">
        <v>2500</v>
      </c>
      <c r="F71" s="32">
        <v>2500</v>
      </c>
      <c r="G71" s="39">
        <v>2500</v>
      </c>
      <c r="H71" s="39">
        <v>2500</v>
      </c>
      <c r="I71" s="29">
        <f t="shared" si="4"/>
        <v>0</v>
      </c>
      <c r="J71" s="29"/>
    </row>
    <row r="72" spans="1:10" ht="16.5" thickBot="1" x14ac:dyDescent="0.3">
      <c r="A72" s="5" t="s">
        <v>240</v>
      </c>
      <c r="B72" s="5" t="s">
        <v>239</v>
      </c>
      <c r="C72" s="13">
        <v>0</v>
      </c>
      <c r="D72" s="13">
        <v>0</v>
      </c>
      <c r="E72" s="32">
        <v>0</v>
      </c>
      <c r="F72" s="32">
        <v>0</v>
      </c>
      <c r="G72" s="39">
        <v>0</v>
      </c>
      <c r="H72" s="39">
        <v>0</v>
      </c>
      <c r="I72" s="29">
        <v>0</v>
      </c>
      <c r="J72" s="29"/>
    </row>
    <row r="73" spans="1:10" ht="17.25" thickTop="1" thickBot="1" x14ac:dyDescent="0.3">
      <c r="A73" s="7"/>
      <c r="B73" s="8" t="s">
        <v>167</v>
      </c>
      <c r="C73" s="19">
        <f t="shared" ref="C73:H73" si="5">SUM(C61:C72)</f>
        <v>209376</v>
      </c>
      <c r="D73" s="19">
        <f t="shared" si="5"/>
        <v>208748</v>
      </c>
      <c r="E73" s="19">
        <f t="shared" si="5"/>
        <v>210306</v>
      </c>
      <c r="F73" s="19">
        <f t="shared" si="5"/>
        <v>210306</v>
      </c>
      <c r="G73" s="19">
        <f t="shared" si="5"/>
        <v>177827</v>
      </c>
      <c r="H73" s="19">
        <f t="shared" si="5"/>
        <v>186303</v>
      </c>
      <c r="I73" s="53">
        <f t="shared" si="4"/>
        <v>4.7664302946121791E-2</v>
      </c>
      <c r="J73" s="29"/>
    </row>
    <row r="74" spans="1:10" ht="17.25" thickTop="1" thickBot="1" x14ac:dyDescent="0.3">
      <c r="A74" s="5"/>
      <c r="B74" s="9"/>
      <c r="C74" s="13"/>
      <c r="D74" s="13"/>
      <c r="E74" s="32"/>
      <c r="F74" s="32"/>
      <c r="G74" s="39"/>
      <c r="H74" s="39"/>
      <c r="I74" s="29" t="e">
        <f t="shared" si="4"/>
        <v>#DIV/0!</v>
      </c>
      <c r="J74" s="29"/>
    </row>
    <row r="75" spans="1:10" ht="17.25" thickTop="1" thickBot="1" x14ac:dyDescent="0.3">
      <c r="A75" s="5"/>
      <c r="B75" s="17" t="s">
        <v>168</v>
      </c>
      <c r="C75" s="19">
        <f t="shared" ref="C75:H75" si="6">SUM(C10)</f>
        <v>379492</v>
      </c>
      <c r="D75" s="19">
        <f t="shared" si="6"/>
        <v>387178</v>
      </c>
      <c r="E75" s="19">
        <f t="shared" si="6"/>
        <v>398534</v>
      </c>
      <c r="F75" s="19">
        <f t="shared" si="6"/>
        <v>404091</v>
      </c>
      <c r="G75" s="19">
        <f t="shared" si="6"/>
        <v>378283</v>
      </c>
      <c r="H75" s="19">
        <f t="shared" si="6"/>
        <v>396523</v>
      </c>
      <c r="I75" s="53">
        <f t="shared" si="4"/>
        <v>4.8217868632743209E-2</v>
      </c>
      <c r="J75" s="29"/>
    </row>
    <row r="76" spans="1:10" ht="17.25" thickTop="1" thickBot="1" x14ac:dyDescent="0.3">
      <c r="A76" s="5"/>
      <c r="B76" s="17"/>
      <c r="C76" s="13"/>
      <c r="D76" s="13"/>
      <c r="E76" s="32"/>
      <c r="F76" s="32"/>
      <c r="G76" s="39"/>
      <c r="H76" s="39"/>
      <c r="I76" s="29" t="e">
        <f t="shared" si="4"/>
        <v>#DIV/0!</v>
      </c>
      <c r="J76" s="29"/>
    </row>
    <row r="77" spans="1:10" ht="17.25" thickTop="1" thickBot="1" x14ac:dyDescent="0.3">
      <c r="A77" s="5"/>
      <c r="B77" s="17" t="s">
        <v>169</v>
      </c>
      <c r="C77" s="19">
        <f t="shared" ref="C77:H77" si="7">C36+C58+C73</f>
        <v>379492</v>
      </c>
      <c r="D77" s="19">
        <f t="shared" si="7"/>
        <v>350688</v>
      </c>
      <c r="E77" s="19">
        <f t="shared" si="7"/>
        <v>398534</v>
      </c>
      <c r="F77" s="19">
        <f t="shared" si="7"/>
        <v>367089</v>
      </c>
      <c r="G77" s="19">
        <f t="shared" si="7"/>
        <v>378283</v>
      </c>
      <c r="H77" s="19">
        <f t="shared" si="7"/>
        <v>396523</v>
      </c>
      <c r="I77" s="53">
        <f t="shared" si="4"/>
        <v>4.8217868632743209E-2</v>
      </c>
      <c r="J77" s="29"/>
    </row>
    <row r="78" spans="1:10" ht="16.5" thickTop="1" x14ac:dyDescent="0.25">
      <c r="A78" s="5"/>
      <c r="B78" s="17"/>
      <c r="C78" s="13"/>
      <c r="D78" s="13"/>
      <c r="E78" s="32"/>
      <c r="F78" s="32"/>
      <c r="G78" s="39"/>
      <c r="H78" s="39"/>
      <c r="I78" s="29"/>
      <c r="J78" s="29"/>
    </row>
    <row r="79" spans="1:10" ht="16.5" thickBot="1" x14ac:dyDescent="0.3">
      <c r="A79" s="5"/>
      <c r="B79" s="17"/>
      <c r="C79" s="13"/>
      <c r="D79" s="13"/>
      <c r="E79" s="32"/>
      <c r="F79" s="32"/>
      <c r="G79" s="39"/>
      <c r="H79" s="39"/>
      <c r="I79" s="29"/>
      <c r="J79" s="29"/>
    </row>
    <row r="80" spans="1:10" ht="17.25" thickTop="1" thickBot="1" x14ac:dyDescent="0.3">
      <c r="A80" s="5"/>
      <c r="B80" s="17" t="s">
        <v>101</v>
      </c>
      <c r="C80" s="22">
        <f t="shared" ref="C80:H80" si="8">C75-C77</f>
        <v>0</v>
      </c>
      <c r="D80" s="22">
        <f t="shared" si="8"/>
        <v>36490</v>
      </c>
      <c r="E80" s="22">
        <f t="shared" si="8"/>
        <v>0</v>
      </c>
      <c r="F80" s="22">
        <f>F75-F77</f>
        <v>37002</v>
      </c>
      <c r="G80" s="22">
        <f t="shared" si="8"/>
        <v>0</v>
      </c>
      <c r="H80" s="22">
        <f t="shared" si="8"/>
        <v>0</v>
      </c>
      <c r="I80" s="66"/>
      <c r="J80" s="13"/>
    </row>
    <row r="81" spans="1:10" ht="16.5" thickTop="1" x14ac:dyDescent="0.25">
      <c r="A81" s="5"/>
      <c r="B81" s="17"/>
      <c r="C81" s="13"/>
      <c r="D81" s="13"/>
      <c r="E81" s="32"/>
      <c r="F81" s="32"/>
      <c r="G81" s="39"/>
      <c r="H81" s="39"/>
      <c r="I81" s="29"/>
      <c r="J81" s="29"/>
    </row>
    <row r="82" spans="1:10" ht="15.75" x14ac:dyDescent="0.25">
      <c r="A82" s="5"/>
      <c r="B82" s="17"/>
      <c r="C82" s="15"/>
      <c r="D82" s="15"/>
      <c r="E82" s="36"/>
      <c r="F82" s="36"/>
      <c r="G82" s="42"/>
      <c r="H82" s="42"/>
      <c r="I82" s="29"/>
      <c r="J82" s="29"/>
    </row>
    <row r="83" spans="1:10" ht="15.75" x14ac:dyDescent="0.25">
      <c r="A83" s="5"/>
      <c r="B83" s="9"/>
      <c r="C83" s="18"/>
      <c r="D83" s="18"/>
      <c r="E83" s="37"/>
      <c r="F83" s="37"/>
      <c r="G83" s="43"/>
      <c r="H83" s="43"/>
      <c r="I83" s="18"/>
      <c r="J83" s="18"/>
    </row>
  </sheetData>
  <pageMargins left="0" right="0" top="0.25" bottom="0.25" header="0.3" footer="0.3"/>
  <pageSetup scale="56" orientation="portrait" r:id="rId1"/>
  <headerFooter>
    <oddHeader>&amp;CWater Resources Department
03-15-24
DRAFT</oddHead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5E25-CFE5-486B-AD92-3859F298E24D}">
  <sheetPr codeName="Sheet5">
    <tabColor theme="7"/>
    <pageSetUpPr fitToPage="1"/>
  </sheetPr>
  <dimension ref="A1:M82"/>
  <sheetViews>
    <sheetView view="pageBreakPreview" topLeftCell="A53" zoomScale="60" zoomScaleNormal="100" workbookViewId="0">
      <selection activeCell="H77" sqref="H77"/>
    </sheetView>
  </sheetViews>
  <sheetFormatPr defaultColWidth="3.7109375" defaultRowHeight="15" x14ac:dyDescent="0.2"/>
  <cols>
    <col min="1" max="1" width="19.7109375" style="5" customWidth="1"/>
    <col min="2" max="2" width="50.7109375" style="5" customWidth="1"/>
    <col min="3" max="8" width="15.7109375" style="11" customWidth="1"/>
    <col min="9" max="9" width="15.7109375" style="5" customWidth="1"/>
    <col min="10" max="10" width="5" style="2" customWidth="1"/>
    <col min="11" max="11" width="20.140625" style="2" customWidth="1"/>
    <col min="12" max="12" width="13" style="2" customWidth="1"/>
    <col min="13" max="13" width="12.28515625" style="2" customWidth="1"/>
    <col min="14" max="14" width="5.5703125" style="2" customWidth="1"/>
    <col min="15" max="15" width="5.140625" style="2" customWidth="1"/>
    <col min="16" max="16" width="5.5703125" style="2" customWidth="1"/>
    <col min="17" max="17" width="4.7109375" style="2" customWidth="1"/>
    <col min="18" max="1023" width="3.5703125" style="2" customWidth="1"/>
    <col min="1024" max="16384" width="3.7109375" style="2"/>
  </cols>
  <sheetData>
    <row r="1" spans="1:13" customFormat="1" ht="26.25" x14ac:dyDescent="0.4">
      <c r="A1" s="25" t="s">
        <v>304</v>
      </c>
      <c r="C1" s="26"/>
      <c r="D1" s="26"/>
      <c r="E1" s="31"/>
      <c r="F1" s="31"/>
      <c r="G1" s="38"/>
      <c r="H1" s="38"/>
      <c r="I1" s="26"/>
    </row>
    <row r="2" spans="1:13" ht="47.25" x14ac:dyDescent="0.25">
      <c r="A2" s="3" t="s">
        <v>0</v>
      </c>
      <c r="B2" s="3" t="s">
        <v>1</v>
      </c>
      <c r="C2" s="12" t="s">
        <v>193</v>
      </c>
      <c r="D2" s="12" t="s">
        <v>206</v>
      </c>
      <c r="E2" s="12" t="s">
        <v>196</v>
      </c>
      <c r="F2" s="12" t="s">
        <v>246</v>
      </c>
      <c r="G2" s="12" t="s">
        <v>205</v>
      </c>
      <c r="H2" s="12" t="s">
        <v>242</v>
      </c>
      <c r="I2" s="3" t="s">
        <v>2</v>
      </c>
    </row>
    <row r="3" spans="1:13" ht="19.899999999999999" customHeight="1" x14ac:dyDescent="0.25">
      <c r="A3" s="4" t="s">
        <v>3</v>
      </c>
      <c r="C3" s="13"/>
      <c r="D3" s="13"/>
      <c r="E3" s="13"/>
      <c r="F3" s="13"/>
      <c r="G3" s="13"/>
      <c r="H3" s="13"/>
      <c r="M3" s="6"/>
    </row>
    <row r="4" spans="1:13" ht="19.899999999999999" customHeight="1" x14ac:dyDescent="0.2">
      <c r="A4" s="5" t="s">
        <v>4</v>
      </c>
      <c r="B4" s="5" t="s">
        <v>180</v>
      </c>
      <c r="C4" s="13">
        <f>ROUND((C79-SUM(C5:C8)),0)</f>
        <v>357337</v>
      </c>
      <c r="D4" s="13">
        <v>373213</v>
      </c>
      <c r="E4" s="13">
        <v>361326</v>
      </c>
      <c r="F4" s="13">
        <v>366357</v>
      </c>
      <c r="G4" s="13">
        <v>292874</v>
      </c>
      <c r="H4" s="13">
        <v>352990</v>
      </c>
      <c r="I4" s="27">
        <f>SUM(H4-G4)/G4</f>
        <v>0.20526233124142124</v>
      </c>
    </row>
    <row r="5" spans="1:13" ht="19.899999999999999" customHeight="1" x14ac:dyDescent="0.2">
      <c r="A5" s="5" t="s">
        <v>8</v>
      </c>
      <c r="B5" s="5" t="s">
        <v>181</v>
      </c>
      <c r="C5" s="13">
        <v>430000</v>
      </c>
      <c r="D5" s="13">
        <v>483577</v>
      </c>
      <c r="E5" s="13">
        <v>460000</v>
      </c>
      <c r="F5" s="13">
        <v>495018</v>
      </c>
      <c r="G5" s="13">
        <v>550000</v>
      </c>
      <c r="H5" s="13">
        <v>500000</v>
      </c>
      <c r="I5" s="27">
        <f>SUM(H5-G5)/G5</f>
        <v>-9.0909090909090912E-2</v>
      </c>
      <c r="M5" s="6"/>
    </row>
    <row r="6" spans="1:13" ht="19.899999999999999" customHeight="1" x14ac:dyDescent="0.2">
      <c r="A6" s="5" t="s">
        <v>5</v>
      </c>
      <c r="B6" s="5" t="s">
        <v>6</v>
      </c>
      <c r="C6" s="13">
        <v>1000</v>
      </c>
      <c r="D6" s="13">
        <v>3213</v>
      </c>
      <c r="E6" s="13">
        <v>1000</v>
      </c>
      <c r="F6" s="13">
        <v>0</v>
      </c>
      <c r="G6" s="13">
        <v>1000</v>
      </c>
      <c r="H6" s="13">
        <v>1000</v>
      </c>
      <c r="I6" s="27">
        <f t="shared" ref="I6:I67" si="0">SUM(H6-G6)/G6</f>
        <v>0</v>
      </c>
    </row>
    <row r="7" spans="1:13" ht="19.899999999999999" customHeight="1" x14ac:dyDescent="0.2">
      <c r="A7" s="5" t="s">
        <v>7</v>
      </c>
      <c r="B7" s="5" t="s">
        <v>211</v>
      </c>
      <c r="C7" s="13">
        <v>1200</v>
      </c>
      <c r="D7" s="13">
        <v>1998</v>
      </c>
      <c r="E7" s="13">
        <v>1500</v>
      </c>
      <c r="F7" s="13">
        <v>25066</v>
      </c>
      <c r="G7" s="13">
        <v>14000</v>
      </c>
      <c r="H7" s="13">
        <v>25900</v>
      </c>
      <c r="I7" s="27">
        <f t="shared" si="0"/>
        <v>0.85</v>
      </c>
      <c r="M7" s="6"/>
    </row>
    <row r="8" spans="1:13" ht="19.899999999999999" customHeight="1" thickBot="1" x14ac:dyDescent="0.25">
      <c r="A8" s="5" t="s">
        <v>204</v>
      </c>
      <c r="B8" s="5" t="s">
        <v>202</v>
      </c>
      <c r="C8" s="13">
        <v>0</v>
      </c>
      <c r="D8" s="13">
        <v>0</v>
      </c>
      <c r="E8" s="13">
        <v>48394</v>
      </c>
      <c r="F8" s="13">
        <v>16406</v>
      </c>
      <c r="G8" s="13">
        <v>0</v>
      </c>
      <c r="H8" s="13">
        <v>0</v>
      </c>
      <c r="I8" s="27">
        <v>0</v>
      </c>
      <c r="M8" s="6"/>
    </row>
    <row r="9" spans="1:13" ht="19.899999999999999" customHeight="1" thickTop="1" thickBot="1" x14ac:dyDescent="0.3">
      <c r="A9" s="7"/>
      <c r="B9" s="8" t="s">
        <v>9</v>
      </c>
      <c r="C9" s="19">
        <f>SUM(C4:C8)</f>
        <v>789537</v>
      </c>
      <c r="D9" s="19">
        <f t="shared" ref="D9:H9" si="1">SUM(D4:D8)</f>
        <v>862001</v>
      </c>
      <c r="E9" s="19">
        <f t="shared" si="1"/>
        <v>872220</v>
      </c>
      <c r="F9" s="19">
        <f t="shared" si="1"/>
        <v>902847</v>
      </c>
      <c r="G9" s="19">
        <f t="shared" si="1"/>
        <v>857874</v>
      </c>
      <c r="H9" s="19">
        <f t="shared" si="1"/>
        <v>879890</v>
      </c>
      <c r="I9" s="54">
        <f t="shared" si="0"/>
        <v>2.5663442416951673E-2</v>
      </c>
    </row>
    <row r="10" spans="1:13" ht="19.899999999999999" customHeight="1" thickTop="1" x14ac:dyDescent="0.25">
      <c r="B10" s="9"/>
      <c r="I10" s="27"/>
      <c r="J10" s="10"/>
    </row>
    <row r="11" spans="1:13" ht="19.899999999999999" customHeight="1" x14ac:dyDescent="0.25">
      <c r="A11" s="4" t="s">
        <v>10</v>
      </c>
      <c r="C11" s="13"/>
      <c r="D11" s="13"/>
      <c r="E11" s="13"/>
      <c r="F11" s="13"/>
      <c r="G11" s="13"/>
      <c r="H11" s="13"/>
      <c r="I11" s="27"/>
      <c r="J11" s="10"/>
    </row>
    <row r="12" spans="1:13" ht="19.899999999999999" customHeight="1" x14ac:dyDescent="0.2">
      <c r="A12" s="5" t="s">
        <v>11</v>
      </c>
      <c r="B12" s="5" t="s">
        <v>12</v>
      </c>
      <c r="C12" s="20">
        <v>148381</v>
      </c>
      <c r="D12" s="20">
        <v>153731</v>
      </c>
      <c r="E12" s="20">
        <v>180312</v>
      </c>
      <c r="F12" s="20">
        <v>149664</v>
      </c>
      <c r="G12" s="20">
        <v>199270</v>
      </c>
      <c r="H12" s="20">
        <v>189131</v>
      </c>
      <c r="I12" s="27">
        <f t="shared" si="0"/>
        <v>-5.0880714608320367E-2</v>
      </c>
    </row>
    <row r="13" spans="1:13" ht="19.899999999999999" customHeight="1" x14ac:dyDescent="0.2">
      <c r="A13" s="5" t="s">
        <v>13</v>
      </c>
      <c r="B13" s="5" t="s">
        <v>14</v>
      </c>
      <c r="C13" s="20">
        <v>3500</v>
      </c>
      <c r="D13" s="20">
        <v>3500</v>
      </c>
      <c r="E13" s="20">
        <v>3500</v>
      </c>
      <c r="F13" s="20">
        <v>1077</v>
      </c>
      <c r="G13" s="20">
        <v>0</v>
      </c>
      <c r="H13" s="20">
        <v>0</v>
      </c>
      <c r="I13" s="27">
        <v>0</v>
      </c>
    </row>
    <row r="14" spans="1:13" ht="19.899999999999999" customHeight="1" x14ac:dyDescent="0.2">
      <c r="A14" s="5" t="s">
        <v>15</v>
      </c>
      <c r="B14" s="5" t="s">
        <v>16</v>
      </c>
      <c r="C14" s="20">
        <v>2100</v>
      </c>
      <c r="D14" s="20">
        <v>7314</v>
      </c>
      <c r="E14" s="20">
        <v>5600</v>
      </c>
      <c r="F14" s="20">
        <v>12673</v>
      </c>
      <c r="G14" s="20">
        <v>5600</v>
      </c>
      <c r="H14" s="20">
        <v>11045</v>
      </c>
      <c r="I14" s="27">
        <f t="shared" si="0"/>
        <v>0.97232142857142856</v>
      </c>
      <c r="J14" s="1"/>
    </row>
    <row r="15" spans="1:13" ht="19.899999999999999" customHeight="1" x14ac:dyDescent="0.2">
      <c r="A15" s="5" t="s">
        <v>17</v>
      </c>
      <c r="B15" s="5" t="s">
        <v>18</v>
      </c>
      <c r="C15" s="20">
        <v>11857</v>
      </c>
      <c r="D15" s="20">
        <v>12058</v>
      </c>
      <c r="E15" s="20">
        <v>14423</v>
      </c>
      <c r="F15" s="20">
        <v>12193</v>
      </c>
      <c r="G15" s="20">
        <v>15344</v>
      </c>
      <c r="H15" s="20">
        <v>15422</v>
      </c>
      <c r="I15" s="27">
        <f t="shared" si="0"/>
        <v>5.0834202294056307E-3</v>
      </c>
    </row>
    <row r="16" spans="1:13" ht="19.899999999999999" customHeight="1" x14ac:dyDescent="0.2">
      <c r="A16" s="5" t="s">
        <v>19</v>
      </c>
      <c r="B16" s="5" t="s">
        <v>20</v>
      </c>
      <c r="C16" s="20">
        <v>9405</v>
      </c>
      <c r="D16" s="20">
        <v>13146</v>
      </c>
      <c r="E16" s="20">
        <v>12408</v>
      </c>
      <c r="F16" s="20">
        <v>21727</v>
      </c>
      <c r="G16" s="20">
        <v>13451</v>
      </c>
      <c r="H16" s="20">
        <v>14013</v>
      </c>
      <c r="I16" s="27">
        <f t="shared" si="0"/>
        <v>4.178128020221545E-2</v>
      </c>
    </row>
    <row r="17" spans="1:9" ht="19.899999999999999" customHeight="1" x14ac:dyDescent="0.2">
      <c r="A17" s="5" t="s">
        <v>21</v>
      </c>
      <c r="B17" s="5" t="s">
        <v>22</v>
      </c>
      <c r="C17" s="20">
        <v>17201</v>
      </c>
      <c r="D17" s="20">
        <v>19363</v>
      </c>
      <c r="E17" s="20">
        <v>35053</v>
      </c>
      <c r="F17" s="20">
        <v>26124</v>
      </c>
      <c r="G17" s="20">
        <v>45056</v>
      </c>
      <c r="H17" s="20">
        <v>59632</v>
      </c>
      <c r="I17" s="27">
        <f t="shared" si="0"/>
        <v>0.32350852272727271</v>
      </c>
    </row>
    <row r="18" spans="1:9" ht="19.899999999999999" customHeight="1" x14ac:dyDescent="0.2">
      <c r="A18" s="5" t="s">
        <v>170</v>
      </c>
      <c r="B18" s="5" t="s">
        <v>171</v>
      </c>
      <c r="C18" s="20">
        <v>2913</v>
      </c>
      <c r="D18" s="20">
        <v>980</v>
      </c>
      <c r="E18" s="20">
        <v>1070</v>
      </c>
      <c r="F18" s="20">
        <v>1050</v>
      </c>
      <c r="G18" s="20">
        <v>731</v>
      </c>
      <c r="H18" s="20">
        <v>316</v>
      </c>
      <c r="I18" s="27">
        <f t="shared" si="0"/>
        <v>-0.56771545827633374</v>
      </c>
    </row>
    <row r="19" spans="1:9" ht="19.899999999999999" customHeight="1" x14ac:dyDescent="0.2">
      <c r="A19" s="5" t="s">
        <v>23</v>
      </c>
      <c r="B19" s="5" t="s">
        <v>24</v>
      </c>
      <c r="C19" s="20">
        <v>960</v>
      </c>
      <c r="D19" s="20">
        <v>953</v>
      </c>
      <c r="E19" s="20">
        <v>949</v>
      </c>
      <c r="F19" s="20">
        <v>768</v>
      </c>
      <c r="G19" s="20">
        <v>1330</v>
      </c>
      <c r="H19" s="20">
        <v>1180</v>
      </c>
      <c r="I19" s="27">
        <f t="shared" si="0"/>
        <v>-0.11278195488721804</v>
      </c>
    </row>
    <row r="20" spans="1:9" ht="19.899999999999999" customHeight="1" x14ac:dyDescent="0.2">
      <c r="A20" s="5" t="s">
        <v>25</v>
      </c>
      <c r="B20" s="5" t="s">
        <v>26</v>
      </c>
      <c r="C20" s="20">
        <v>900</v>
      </c>
      <c r="D20" s="20">
        <v>355</v>
      </c>
      <c r="E20" s="20">
        <v>900</v>
      </c>
      <c r="F20" s="20">
        <v>148</v>
      </c>
      <c r="G20" s="20">
        <v>900</v>
      </c>
      <c r="H20" s="20">
        <v>1000</v>
      </c>
      <c r="I20" s="27">
        <f t="shared" si="0"/>
        <v>0.1111111111111111</v>
      </c>
    </row>
    <row r="21" spans="1:9" ht="19.899999999999999" customHeight="1" x14ac:dyDescent="0.2">
      <c r="A21" s="5" t="s">
        <v>37</v>
      </c>
      <c r="B21" s="5" t="s">
        <v>274</v>
      </c>
      <c r="C21" s="20">
        <v>1800</v>
      </c>
      <c r="D21" s="20">
        <v>739</v>
      </c>
      <c r="E21" s="20">
        <v>1800</v>
      </c>
      <c r="F21" s="20">
        <v>1847</v>
      </c>
      <c r="G21" s="20">
        <v>2770</v>
      </c>
      <c r="H21" s="20">
        <v>2770</v>
      </c>
      <c r="I21" s="27">
        <f>SUM(H21-G21)/G21</f>
        <v>0</v>
      </c>
    </row>
    <row r="22" spans="1:9" ht="19.899999999999999" customHeight="1" x14ac:dyDescent="0.2">
      <c r="A22" s="5" t="s">
        <v>38</v>
      </c>
      <c r="B22" s="5" t="s">
        <v>275</v>
      </c>
      <c r="C22" s="20">
        <v>300</v>
      </c>
      <c r="D22" s="20">
        <v>0</v>
      </c>
      <c r="E22" s="20">
        <v>300</v>
      </c>
      <c r="F22" s="20">
        <v>240</v>
      </c>
      <c r="G22" s="20">
        <v>300</v>
      </c>
      <c r="H22" s="20">
        <v>300</v>
      </c>
      <c r="I22" s="27">
        <f>SUM(H22-G22)/G22</f>
        <v>0</v>
      </c>
    </row>
    <row r="23" spans="1:9" ht="19.899999999999999" customHeight="1" x14ac:dyDescent="0.2">
      <c r="A23" s="5" t="s">
        <v>43</v>
      </c>
      <c r="B23" s="5" t="s">
        <v>44</v>
      </c>
      <c r="C23" s="20">
        <v>400</v>
      </c>
      <c r="D23" s="20">
        <v>326</v>
      </c>
      <c r="E23" s="20">
        <v>400</v>
      </c>
      <c r="F23" s="20">
        <v>810</v>
      </c>
      <c r="G23" s="20">
        <v>400</v>
      </c>
      <c r="H23" s="20">
        <v>800</v>
      </c>
      <c r="I23" s="27">
        <f>SUM(H23-G23)/G23</f>
        <v>1</v>
      </c>
    </row>
    <row r="24" spans="1:9" ht="19.899999999999999" customHeight="1" x14ac:dyDescent="0.2">
      <c r="A24" s="5" t="s">
        <v>247</v>
      </c>
      <c r="B24" s="5" t="s">
        <v>248</v>
      </c>
      <c r="C24" s="20">
        <v>0</v>
      </c>
      <c r="D24" s="20">
        <v>0</v>
      </c>
      <c r="E24" s="20">
        <v>0</v>
      </c>
      <c r="F24" s="20">
        <v>10290</v>
      </c>
      <c r="G24" s="20">
        <v>0</v>
      </c>
      <c r="H24" s="20">
        <v>41340</v>
      </c>
      <c r="I24" s="27">
        <v>1</v>
      </c>
    </row>
    <row r="25" spans="1:9" ht="19.899999999999999" customHeight="1" x14ac:dyDescent="0.2">
      <c r="A25" s="5" t="s">
        <v>35</v>
      </c>
      <c r="B25" s="5" t="s">
        <v>36</v>
      </c>
      <c r="C25" s="20">
        <v>21000</v>
      </c>
      <c r="D25" s="20">
        <v>21000</v>
      </c>
      <c r="E25" s="20">
        <v>21000</v>
      </c>
      <c r="F25" s="20">
        <v>21000</v>
      </c>
      <c r="G25" s="20">
        <v>29050</v>
      </c>
      <c r="H25" s="20">
        <v>30376</v>
      </c>
      <c r="I25" s="27">
        <f>SUM(H25-G25)/G25</f>
        <v>4.5645438898450949E-2</v>
      </c>
    </row>
    <row r="26" spans="1:9" ht="19.899999999999999" customHeight="1" x14ac:dyDescent="0.2">
      <c r="A26" s="5" t="s">
        <v>27</v>
      </c>
      <c r="B26" s="5" t="s">
        <v>28</v>
      </c>
      <c r="C26" s="20">
        <v>500</v>
      </c>
      <c r="D26" s="20">
        <v>691</v>
      </c>
      <c r="E26" s="20">
        <v>500</v>
      </c>
      <c r="F26" s="20">
        <v>278</v>
      </c>
      <c r="G26" s="20">
        <v>500</v>
      </c>
      <c r="H26" s="20">
        <v>500</v>
      </c>
      <c r="I26" s="27">
        <f t="shared" si="0"/>
        <v>0</v>
      </c>
    </row>
    <row r="27" spans="1:9" ht="19.899999999999999" customHeight="1" x14ac:dyDescent="0.2">
      <c r="A27" s="5" t="s">
        <v>29</v>
      </c>
      <c r="B27" s="5" t="s">
        <v>30</v>
      </c>
      <c r="C27" s="20">
        <v>400</v>
      </c>
      <c r="D27" s="20">
        <v>281</v>
      </c>
      <c r="E27" s="20">
        <v>400</v>
      </c>
      <c r="F27" s="20">
        <v>0</v>
      </c>
      <c r="G27" s="20">
        <v>400</v>
      </c>
      <c r="H27" s="20">
        <v>400</v>
      </c>
      <c r="I27" s="27">
        <f t="shared" si="0"/>
        <v>0</v>
      </c>
    </row>
    <row r="28" spans="1:9" ht="19.899999999999999" customHeight="1" x14ac:dyDescent="0.2">
      <c r="A28" s="5" t="s">
        <v>31</v>
      </c>
      <c r="B28" s="5" t="s">
        <v>32</v>
      </c>
      <c r="C28" s="20">
        <v>0</v>
      </c>
      <c r="D28" s="20">
        <v>2299</v>
      </c>
      <c r="E28" s="20">
        <v>0</v>
      </c>
      <c r="F28" s="20">
        <v>1715</v>
      </c>
      <c r="G28" s="20">
        <v>1050</v>
      </c>
      <c r="H28" s="20">
        <v>1050</v>
      </c>
      <c r="I28" s="27">
        <f t="shared" si="0"/>
        <v>0</v>
      </c>
    </row>
    <row r="29" spans="1:9" ht="19.899999999999999" customHeight="1" x14ac:dyDescent="0.2">
      <c r="A29" s="5" t="s">
        <v>200</v>
      </c>
      <c r="B29" s="5" t="s">
        <v>199</v>
      </c>
      <c r="C29" s="20">
        <v>0</v>
      </c>
      <c r="D29" s="20">
        <v>308</v>
      </c>
      <c r="E29" s="20">
        <v>4145</v>
      </c>
      <c r="F29" s="20">
        <v>3576</v>
      </c>
      <c r="G29" s="20">
        <v>4200</v>
      </c>
      <c r="H29" s="20">
        <v>5200</v>
      </c>
      <c r="I29" s="27">
        <f t="shared" si="0"/>
        <v>0.23809523809523808</v>
      </c>
    </row>
    <row r="30" spans="1:9" ht="19.899999999999999" customHeight="1" x14ac:dyDescent="0.2">
      <c r="A30" s="5" t="s">
        <v>33</v>
      </c>
      <c r="B30" s="5" t="s">
        <v>34</v>
      </c>
      <c r="C30" s="20">
        <v>400</v>
      </c>
      <c r="D30" s="20">
        <v>0</v>
      </c>
      <c r="E30" s="20">
        <v>400</v>
      </c>
      <c r="F30" s="20">
        <v>769</v>
      </c>
      <c r="G30" s="20">
        <v>400</v>
      </c>
      <c r="H30" s="20">
        <v>400</v>
      </c>
      <c r="I30" s="27">
        <f t="shared" si="0"/>
        <v>0</v>
      </c>
    </row>
    <row r="31" spans="1:9" ht="19.899999999999999" customHeight="1" x14ac:dyDescent="0.2">
      <c r="A31" s="5" t="s">
        <v>188</v>
      </c>
      <c r="B31" s="5" t="s">
        <v>186</v>
      </c>
      <c r="C31" s="20">
        <v>6237</v>
      </c>
      <c r="D31" s="20">
        <v>7071</v>
      </c>
      <c r="E31" s="20">
        <v>3045</v>
      </c>
      <c r="F31" s="20">
        <v>5227</v>
      </c>
      <c r="G31" s="20">
        <v>3383</v>
      </c>
      <c r="H31" s="20">
        <v>3383</v>
      </c>
      <c r="I31" s="27">
        <f t="shared" si="0"/>
        <v>0</v>
      </c>
    </row>
    <row r="32" spans="1:9" ht="19.899999999999999" customHeight="1" x14ac:dyDescent="0.2">
      <c r="A32" s="5" t="s">
        <v>39</v>
      </c>
      <c r="B32" s="5" t="s">
        <v>40</v>
      </c>
      <c r="C32" s="20">
        <v>700</v>
      </c>
      <c r="D32" s="20">
        <v>0</v>
      </c>
      <c r="E32" s="20">
        <v>700</v>
      </c>
      <c r="F32" s="20">
        <v>0</v>
      </c>
      <c r="G32" s="20">
        <v>700</v>
      </c>
      <c r="H32" s="20">
        <v>700</v>
      </c>
      <c r="I32" s="27">
        <f t="shared" si="0"/>
        <v>0</v>
      </c>
    </row>
    <row r="33" spans="1:9" ht="19.899999999999999" customHeight="1" x14ac:dyDescent="0.2">
      <c r="A33" s="5" t="s">
        <v>41</v>
      </c>
      <c r="B33" s="5" t="s">
        <v>42</v>
      </c>
      <c r="C33" s="20">
        <v>3800</v>
      </c>
      <c r="D33" s="20">
        <v>3548</v>
      </c>
      <c r="E33" s="20">
        <v>3800</v>
      </c>
      <c r="F33" s="20">
        <v>3723</v>
      </c>
      <c r="G33" s="20">
        <v>3800</v>
      </c>
      <c r="H33" s="20">
        <v>3800</v>
      </c>
      <c r="I33" s="27">
        <f t="shared" si="0"/>
        <v>0</v>
      </c>
    </row>
    <row r="34" spans="1:9" ht="19.899999999999999" customHeight="1" x14ac:dyDescent="0.2">
      <c r="A34" s="5" t="s">
        <v>45</v>
      </c>
      <c r="B34" s="5" t="s">
        <v>46</v>
      </c>
      <c r="C34" s="20">
        <v>3000</v>
      </c>
      <c r="D34" s="20">
        <v>2856</v>
      </c>
      <c r="E34" s="20">
        <v>3000</v>
      </c>
      <c r="F34" s="20">
        <v>4645</v>
      </c>
      <c r="G34" s="20">
        <v>3000</v>
      </c>
      <c r="H34" s="20">
        <v>4000</v>
      </c>
      <c r="I34" s="27">
        <f t="shared" si="0"/>
        <v>0.33333333333333331</v>
      </c>
    </row>
    <row r="35" spans="1:9" ht="19.899999999999999" customHeight="1" thickBot="1" x14ac:dyDescent="0.25">
      <c r="A35" s="5" t="s">
        <v>47</v>
      </c>
      <c r="B35" s="5" t="s">
        <v>48</v>
      </c>
      <c r="C35" s="14">
        <v>15868</v>
      </c>
      <c r="D35" s="14">
        <v>13958</v>
      </c>
      <c r="E35" s="14">
        <v>11341</v>
      </c>
      <c r="F35" s="13">
        <v>11234</v>
      </c>
      <c r="G35" s="13">
        <v>13000</v>
      </c>
      <c r="H35" s="13">
        <v>15000</v>
      </c>
      <c r="I35" s="27">
        <f t="shared" si="0"/>
        <v>0.15384615384615385</v>
      </c>
    </row>
    <row r="36" spans="1:9" ht="19.899999999999999" customHeight="1" thickTop="1" thickBot="1" x14ac:dyDescent="0.3">
      <c r="A36" s="7"/>
      <c r="B36" s="8" t="s">
        <v>49</v>
      </c>
      <c r="C36" s="19">
        <f>SUM(C12:C35)</f>
        <v>251622</v>
      </c>
      <c r="D36" s="19">
        <f t="shared" ref="D36:H36" si="2">SUM(D12:D35)</f>
        <v>264477</v>
      </c>
      <c r="E36" s="19">
        <f t="shared" si="2"/>
        <v>305046</v>
      </c>
      <c r="F36" s="19">
        <f t="shared" si="2"/>
        <v>290778</v>
      </c>
      <c r="G36" s="19">
        <f t="shared" si="2"/>
        <v>344635</v>
      </c>
      <c r="H36" s="19">
        <f t="shared" si="2"/>
        <v>401758</v>
      </c>
      <c r="I36" s="54">
        <f t="shared" si="0"/>
        <v>0.16574927096783554</v>
      </c>
    </row>
    <row r="37" spans="1:9" ht="19.899999999999999" customHeight="1" thickTop="1" x14ac:dyDescent="0.25">
      <c r="B37" s="9"/>
      <c r="I37" s="27"/>
    </row>
    <row r="38" spans="1:9" ht="19.899999999999999" customHeight="1" x14ac:dyDescent="0.25">
      <c r="A38" s="4" t="s">
        <v>194</v>
      </c>
      <c r="C38" s="13"/>
      <c r="D38" s="13"/>
      <c r="E38" s="13"/>
      <c r="F38" s="13"/>
      <c r="G38" s="13"/>
      <c r="H38" s="13"/>
      <c r="I38" s="27"/>
    </row>
    <row r="39" spans="1:9" ht="19.899999999999999" customHeight="1" x14ac:dyDescent="0.2">
      <c r="A39" s="5" t="s">
        <v>53</v>
      </c>
      <c r="B39" s="5" t="s">
        <v>54</v>
      </c>
      <c r="C39" s="13">
        <v>500</v>
      </c>
      <c r="D39" s="13">
        <v>982</v>
      </c>
      <c r="E39" s="13">
        <v>500</v>
      </c>
      <c r="F39" s="13">
        <v>175</v>
      </c>
      <c r="G39" s="13">
        <v>500</v>
      </c>
      <c r="H39" s="13">
        <v>500</v>
      </c>
      <c r="I39" s="27">
        <f>SUM(H39-G39)/G39</f>
        <v>0</v>
      </c>
    </row>
    <row r="40" spans="1:9" ht="19.899999999999999" customHeight="1" x14ac:dyDescent="0.2">
      <c r="A40" s="5" t="s">
        <v>55</v>
      </c>
      <c r="B40" s="5" t="s">
        <v>56</v>
      </c>
      <c r="C40" s="13">
        <v>10000</v>
      </c>
      <c r="D40" s="13">
        <v>8400</v>
      </c>
      <c r="E40" s="13">
        <v>10000</v>
      </c>
      <c r="F40" s="13">
        <v>10111</v>
      </c>
      <c r="G40" s="13">
        <v>10000</v>
      </c>
      <c r="H40" s="13">
        <v>10000</v>
      </c>
      <c r="I40" s="27">
        <f>SUM(H40-G40)/G40</f>
        <v>0</v>
      </c>
    </row>
    <row r="41" spans="1:9" ht="19.899999999999999" customHeight="1" x14ac:dyDescent="0.2">
      <c r="A41" s="5" t="s">
        <v>50</v>
      </c>
      <c r="B41" s="5" t="s">
        <v>258</v>
      </c>
      <c r="C41" s="13">
        <v>1000</v>
      </c>
      <c r="D41" s="13">
        <v>0</v>
      </c>
      <c r="E41" s="13">
        <v>1000</v>
      </c>
      <c r="F41" s="13">
        <v>1022</v>
      </c>
      <c r="G41" s="13">
        <v>1000</v>
      </c>
      <c r="H41" s="13">
        <v>1100</v>
      </c>
      <c r="I41" s="27">
        <f t="shared" si="0"/>
        <v>0.1</v>
      </c>
    </row>
    <row r="42" spans="1:9" ht="19.899999999999999" customHeight="1" x14ac:dyDescent="0.2">
      <c r="A42" s="5" t="s">
        <v>57</v>
      </c>
      <c r="B42" s="5" t="s">
        <v>58</v>
      </c>
      <c r="C42" s="13">
        <v>40000</v>
      </c>
      <c r="D42" s="13">
        <v>38747</v>
      </c>
      <c r="E42" s="13">
        <v>40000</v>
      </c>
      <c r="F42" s="13">
        <v>44463</v>
      </c>
      <c r="G42" s="13">
        <v>45000</v>
      </c>
      <c r="H42" s="13">
        <v>45000</v>
      </c>
      <c r="I42" s="27">
        <f>SUM(H42-G42)/G42</f>
        <v>0</v>
      </c>
    </row>
    <row r="43" spans="1:9" ht="19.899999999999999" customHeight="1" x14ac:dyDescent="0.2">
      <c r="A43" s="5" t="s">
        <v>59</v>
      </c>
      <c r="B43" s="5" t="s">
        <v>60</v>
      </c>
      <c r="C43" s="13">
        <v>32000</v>
      </c>
      <c r="D43" s="13">
        <v>31515</v>
      </c>
      <c r="E43" s="13">
        <v>32000</v>
      </c>
      <c r="F43" s="13">
        <v>49844</v>
      </c>
      <c r="G43" s="13">
        <v>32000</v>
      </c>
      <c r="H43" s="13">
        <v>32000</v>
      </c>
      <c r="I43" s="27">
        <f>SUM(H43-G43)/G43</f>
        <v>0</v>
      </c>
    </row>
    <row r="44" spans="1:9" ht="19.899999999999999" customHeight="1" x14ac:dyDescent="0.2">
      <c r="A44" s="5" t="s">
        <v>61</v>
      </c>
      <c r="B44" s="5" t="s">
        <v>62</v>
      </c>
      <c r="C44" s="13">
        <v>1500</v>
      </c>
      <c r="D44" s="13">
        <v>4213</v>
      </c>
      <c r="E44" s="13">
        <v>1500</v>
      </c>
      <c r="F44" s="13">
        <v>5156</v>
      </c>
      <c r="G44" s="13">
        <v>4300</v>
      </c>
      <c r="H44" s="13">
        <v>5500</v>
      </c>
      <c r="I44" s="27">
        <f>SUM(H44-G44)/G44</f>
        <v>0.27906976744186046</v>
      </c>
    </row>
    <row r="45" spans="1:9" ht="19.899999999999999" customHeight="1" x14ac:dyDescent="0.2">
      <c r="A45" s="5" t="s">
        <v>72</v>
      </c>
      <c r="B45" s="5" t="s">
        <v>73</v>
      </c>
      <c r="C45" s="13">
        <v>1800</v>
      </c>
      <c r="D45" s="13">
        <v>735</v>
      </c>
      <c r="E45" s="13">
        <v>1800</v>
      </c>
      <c r="F45" s="13">
        <v>1294</v>
      </c>
      <c r="G45" s="13">
        <v>1800</v>
      </c>
      <c r="H45" s="13">
        <v>1800</v>
      </c>
      <c r="I45" s="27">
        <f>SUM(H45-G45)/G45</f>
        <v>0</v>
      </c>
    </row>
    <row r="46" spans="1:9" ht="19.899999999999999" customHeight="1" x14ac:dyDescent="0.2">
      <c r="A46" s="5" t="s">
        <v>63</v>
      </c>
      <c r="B46" s="5" t="s">
        <v>209</v>
      </c>
      <c r="C46" s="13">
        <v>800</v>
      </c>
      <c r="D46" s="13">
        <v>1128</v>
      </c>
      <c r="E46" s="13">
        <v>800</v>
      </c>
      <c r="F46" s="13">
        <v>666</v>
      </c>
      <c r="G46" s="13">
        <v>800</v>
      </c>
      <c r="H46" s="13">
        <v>800</v>
      </c>
      <c r="I46" s="27">
        <f t="shared" si="0"/>
        <v>0</v>
      </c>
    </row>
    <row r="47" spans="1:9" ht="19.899999999999999" customHeight="1" x14ac:dyDescent="0.2">
      <c r="A47" s="5" t="s">
        <v>85</v>
      </c>
      <c r="B47" s="5" t="s">
        <v>266</v>
      </c>
      <c r="C47" s="13">
        <v>5000</v>
      </c>
      <c r="D47" s="13">
        <v>3076</v>
      </c>
      <c r="E47" s="13">
        <v>5000</v>
      </c>
      <c r="F47" s="13">
        <v>3585</v>
      </c>
      <c r="G47" s="13">
        <v>4000</v>
      </c>
      <c r="H47" s="13">
        <v>4000</v>
      </c>
      <c r="I47" s="27">
        <f>SUM(H47-G47)/G47</f>
        <v>0</v>
      </c>
    </row>
    <row r="48" spans="1:9" ht="19.899999999999999" customHeight="1" x14ac:dyDescent="0.2">
      <c r="A48" s="5" t="s">
        <v>65</v>
      </c>
      <c r="B48" s="5" t="s">
        <v>264</v>
      </c>
      <c r="C48" s="13">
        <v>4500</v>
      </c>
      <c r="D48" s="13">
        <v>5994</v>
      </c>
      <c r="E48" s="13">
        <v>4500</v>
      </c>
      <c r="F48" s="13">
        <v>3123</v>
      </c>
      <c r="G48" s="13">
        <v>4500</v>
      </c>
      <c r="H48" s="13">
        <v>4500</v>
      </c>
      <c r="I48" s="27">
        <f>SUM(H48-G48)/G48</f>
        <v>0</v>
      </c>
    </row>
    <row r="49" spans="1:9" ht="19.899999999999999" customHeight="1" x14ac:dyDescent="0.2">
      <c r="A49" s="5" t="s">
        <v>83</v>
      </c>
      <c r="B49" s="5" t="s">
        <v>84</v>
      </c>
      <c r="C49" s="13">
        <v>70000</v>
      </c>
      <c r="D49" s="13">
        <v>94220</v>
      </c>
      <c r="E49" s="13">
        <v>90000</v>
      </c>
      <c r="F49" s="13">
        <v>69841</v>
      </c>
      <c r="G49" s="13">
        <v>98100</v>
      </c>
      <c r="H49" s="13">
        <v>70000</v>
      </c>
      <c r="I49" s="27">
        <f>SUM(H49-G49)/G49</f>
        <v>-0.28644240570846075</v>
      </c>
    </row>
    <row r="50" spans="1:9" ht="19.899999999999999" customHeight="1" x14ac:dyDescent="0.2">
      <c r="A50" s="5" t="s">
        <v>68</v>
      </c>
      <c r="B50" s="5" t="s">
        <v>69</v>
      </c>
      <c r="C50" s="13">
        <v>120000</v>
      </c>
      <c r="D50" s="13">
        <v>153967</v>
      </c>
      <c r="E50" s="13">
        <v>130000</v>
      </c>
      <c r="F50" s="13">
        <v>106315</v>
      </c>
      <c r="G50" s="13">
        <v>160000</v>
      </c>
      <c r="H50" s="13">
        <v>150000</v>
      </c>
      <c r="I50" s="27">
        <f t="shared" si="0"/>
        <v>-6.25E-2</v>
      </c>
    </row>
    <row r="51" spans="1:9" ht="19.899999999999999" customHeight="1" x14ac:dyDescent="0.2">
      <c r="A51" s="5" t="s">
        <v>64</v>
      </c>
      <c r="B51" s="5" t="s">
        <v>263</v>
      </c>
      <c r="C51" s="13">
        <v>7500</v>
      </c>
      <c r="D51" s="13">
        <v>5339</v>
      </c>
      <c r="E51" s="13">
        <v>7500</v>
      </c>
      <c r="F51" s="13">
        <v>13393</v>
      </c>
      <c r="G51" s="13">
        <v>7500</v>
      </c>
      <c r="H51" s="13">
        <v>7500</v>
      </c>
      <c r="I51" s="27">
        <f>SUM(H51-G51)/G51</f>
        <v>0</v>
      </c>
    </row>
    <row r="52" spans="1:9" ht="19.899999999999999" customHeight="1" x14ac:dyDescent="0.2">
      <c r="A52" s="5" t="s">
        <v>81</v>
      </c>
      <c r="B52" s="5" t="s">
        <v>82</v>
      </c>
      <c r="C52" s="13">
        <v>10000</v>
      </c>
      <c r="D52" s="13">
        <v>7947</v>
      </c>
      <c r="E52" s="13">
        <v>10000</v>
      </c>
      <c r="F52" s="13">
        <v>13758</v>
      </c>
      <c r="G52" s="13">
        <v>17000</v>
      </c>
      <c r="H52" s="13">
        <v>17000</v>
      </c>
      <c r="I52" s="27">
        <f>SUM(H52-G52)/G52</f>
        <v>0</v>
      </c>
    </row>
    <row r="53" spans="1:9" ht="19.899999999999999" customHeight="1" x14ac:dyDescent="0.2">
      <c r="A53" s="5" t="s">
        <v>70</v>
      </c>
      <c r="B53" s="5" t="s">
        <v>71</v>
      </c>
      <c r="C53" s="13">
        <v>500</v>
      </c>
      <c r="D53" s="13">
        <v>2281</v>
      </c>
      <c r="E53" s="13">
        <v>500</v>
      </c>
      <c r="F53" s="13">
        <v>150</v>
      </c>
      <c r="G53" s="13">
        <v>500</v>
      </c>
      <c r="H53" s="13">
        <v>500</v>
      </c>
      <c r="I53" s="27">
        <f t="shared" si="0"/>
        <v>0</v>
      </c>
    </row>
    <row r="54" spans="1:9" ht="19.899999999999999" customHeight="1" x14ac:dyDescent="0.2">
      <c r="A54" s="5" t="s">
        <v>74</v>
      </c>
      <c r="B54" s="5" t="s">
        <v>75</v>
      </c>
      <c r="C54" s="13">
        <v>2500</v>
      </c>
      <c r="D54" s="13">
        <v>188</v>
      </c>
      <c r="E54" s="13">
        <v>2500</v>
      </c>
      <c r="F54" s="13">
        <v>1886</v>
      </c>
      <c r="G54" s="13">
        <v>2500</v>
      </c>
      <c r="H54" s="13">
        <v>2500</v>
      </c>
      <c r="I54" s="27">
        <f t="shared" si="0"/>
        <v>0</v>
      </c>
    </row>
    <row r="55" spans="1:9" ht="19.899999999999999" customHeight="1" x14ac:dyDescent="0.2">
      <c r="A55" s="5" t="s">
        <v>270</v>
      </c>
      <c r="B55" s="5" t="s">
        <v>265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300</v>
      </c>
      <c r="I55" s="27">
        <v>1</v>
      </c>
    </row>
    <row r="56" spans="1:9" ht="19.899999999999999" customHeight="1" x14ac:dyDescent="0.2">
      <c r="A56" s="5" t="s">
        <v>51</v>
      </c>
      <c r="B56" s="5" t="s">
        <v>52</v>
      </c>
      <c r="C56" s="13">
        <v>1800</v>
      </c>
      <c r="D56" s="13">
        <v>0</v>
      </c>
      <c r="E56" s="13">
        <v>1800</v>
      </c>
      <c r="F56" s="13">
        <v>19730</v>
      </c>
      <c r="G56" s="13">
        <v>1800</v>
      </c>
      <c r="H56" s="13">
        <v>1800</v>
      </c>
      <c r="I56" s="27">
        <f>SUM(H56-G56)/G56</f>
        <v>0</v>
      </c>
    </row>
    <row r="57" spans="1:9" ht="19.899999999999999" customHeight="1" x14ac:dyDescent="0.2">
      <c r="A57" s="5" t="s">
        <v>271</v>
      </c>
      <c r="B57" s="5" t="s">
        <v>256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1000</v>
      </c>
      <c r="I57" s="27">
        <v>1</v>
      </c>
    </row>
    <row r="58" spans="1:9" ht="19.899999999999999" customHeight="1" x14ac:dyDescent="0.2">
      <c r="A58" s="5" t="s">
        <v>76</v>
      </c>
      <c r="B58" s="5" t="s">
        <v>257</v>
      </c>
      <c r="C58" s="13">
        <v>8000</v>
      </c>
      <c r="D58" s="13">
        <v>19672</v>
      </c>
      <c r="E58" s="13">
        <v>8000</v>
      </c>
      <c r="F58" s="13">
        <v>43165</v>
      </c>
      <c r="G58" s="13">
        <v>12000</v>
      </c>
      <c r="H58" s="13">
        <v>12000</v>
      </c>
      <c r="I58" s="27">
        <f t="shared" si="0"/>
        <v>0</v>
      </c>
    </row>
    <row r="59" spans="1:9" ht="19.899999999999999" customHeight="1" x14ac:dyDescent="0.2">
      <c r="A59" s="5" t="s">
        <v>77</v>
      </c>
      <c r="B59" s="5" t="s">
        <v>78</v>
      </c>
      <c r="C59" s="13">
        <v>8000</v>
      </c>
      <c r="D59" s="13">
        <v>14003</v>
      </c>
      <c r="E59" s="13">
        <v>8000</v>
      </c>
      <c r="F59" s="13">
        <v>10970</v>
      </c>
      <c r="G59" s="13">
        <v>9000</v>
      </c>
      <c r="H59" s="13">
        <v>10000</v>
      </c>
      <c r="I59" s="27">
        <f t="shared" si="0"/>
        <v>0.1111111111111111</v>
      </c>
    </row>
    <row r="60" spans="1:9" ht="19.899999999999999" customHeight="1" x14ac:dyDescent="0.2">
      <c r="A60" s="5" t="s">
        <v>79</v>
      </c>
      <c r="B60" s="5" t="s">
        <v>80</v>
      </c>
      <c r="C60" s="13">
        <v>4000</v>
      </c>
      <c r="D60" s="13">
        <v>1222</v>
      </c>
      <c r="E60" s="13">
        <v>4000</v>
      </c>
      <c r="F60" s="13">
        <v>5995</v>
      </c>
      <c r="G60" s="13">
        <v>4000</v>
      </c>
      <c r="H60" s="13">
        <v>4000</v>
      </c>
      <c r="I60" s="27">
        <f t="shared" si="0"/>
        <v>0</v>
      </c>
    </row>
    <row r="61" spans="1:9" ht="19.899999999999999" customHeight="1" x14ac:dyDescent="0.2">
      <c r="A61" s="5" t="s">
        <v>66</v>
      </c>
      <c r="B61" s="5" t="s">
        <v>67</v>
      </c>
      <c r="C61" s="13">
        <v>500</v>
      </c>
      <c r="D61" s="13">
        <v>70</v>
      </c>
      <c r="E61" s="13">
        <v>500</v>
      </c>
      <c r="F61" s="13">
        <v>153</v>
      </c>
      <c r="G61" s="13">
        <v>500</v>
      </c>
      <c r="H61" s="13">
        <v>0</v>
      </c>
      <c r="I61" s="27">
        <f>SUM(H61-G61)/G61</f>
        <v>-1</v>
      </c>
    </row>
    <row r="62" spans="1:9" ht="19.899999999999999" customHeight="1" thickBot="1" x14ac:dyDescent="0.25">
      <c r="A62" s="5" t="s">
        <v>272</v>
      </c>
      <c r="B62" s="5" t="s">
        <v>273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700</v>
      </c>
      <c r="I62" s="27">
        <v>1</v>
      </c>
    </row>
    <row r="63" spans="1:9" ht="19.899999999999999" customHeight="1" thickTop="1" thickBot="1" x14ac:dyDescent="0.3">
      <c r="A63" s="7"/>
      <c r="B63" s="8" t="s">
        <v>86</v>
      </c>
      <c r="C63" s="19">
        <f>SUM(C39:C62)</f>
        <v>329900</v>
      </c>
      <c r="D63" s="19">
        <f t="shared" ref="D63:H63" si="3">SUM(D39:D62)</f>
        <v>393699</v>
      </c>
      <c r="E63" s="19">
        <f t="shared" si="3"/>
        <v>359900</v>
      </c>
      <c r="F63" s="19">
        <f t="shared" si="3"/>
        <v>404795</v>
      </c>
      <c r="G63" s="19">
        <f t="shared" si="3"/>
        <v>416800</v>
      </c>
      <c r="H63" s="19">
        <f t="shared" si="3"/>
        <v>382500</v>
      </c>
      <c r="I63" s="54">
        <f t="shared" si="0"/>
        <v>-8.2293666026871395E-2</v>
      </c>
    </row>
    <row r="64" spans="1:9" ht="19.899999999999999" customHeight="1" thickTop="1" x14ac:dyDescent="0.25">
      <c r="B64" s="9"/>
      <c r="C64" s="13"/>
      <c r="D64" s="13"/>
      <c r="E64" s="13"/>
      <c r="F64" s="13"/>
      <c r="G64" s="13"/>
      <c r="H64" s="13"/>
      <c r="I64" s="27"/>
    </row>
    <row r="65" spans="1:12" ht="19.899999999999999" customHeight="1" x14ac:dyDescent="0.25">
      <c r="A65" s="4" t="s">
        <v>87</v>
      </c>
      <c r="C65" s="13"/>
      <c r="D65" s="13"/>
      <c r="E65" s="13"/>
      <c r="F65" s="13"/>
      <c r="G65" s="13"/>
      <c r="H65" s="13"/>
      <c r="I65" s="27"/>
    </row>
    <row r="66" spans="1:12" ht="19.899999999999999" customHeight="1" x14ac:dyDescent="0.2">
      <c r="A66" s="5" t="s">
        <v>90</v>
      </c>
      <c r="B66" s="5" t="s">
        <v>173</v>
      </c>
      <c r="C66" s="13">
        <v>70000</v>
      </c>
      <c r="D66" s="13">
        <v>70000</v>
      </c>
      <c r="E66" s="13">
        <v>70000</v>
      </c>
      <c r="F66" s="13">
        <v>70000</v>
      </c>
      <c r="G66" s="13">
        <v>10000</v>
      </c>
      <c r="H66" s="13">
        <v>10000</v>
      </c>
      <c r="I66" s="27">
        <f t="shared" si="0"/>
        <v>0</v>
      </c>
      <c r="K66" s="65"/>
    </row>
    <row r="67" spans="1:12" ht="19.899999999999999" customHeight="1" x14ac:dyDescent="0.2">
      <c r="A67" s="5" t="s">
        <v>88</v>
      </c>
      <c r="B67" s="5" t="s">
        <v>175</v>
      </c>
      <c r="C67" s="13">
        <v>50000</v>
      </c>
      <c r="D67" s="13">
        <v>50000</v>
      </c>
      <c r="E67" s="13">
        <v>50000</v>
      </c>
      <c r="F67" s="13">
        <v>50000</v>
      </c>
      <c r="G67" s="13">
        <v>10000</v>
      </c>
      <c r="H67" s="13">
        <v>10000</v>
      </c>
      <c r="I67" s="27">
        <f t="shared" si="0"/>
        <v>0</v>
      </c>
      <c r="K67" s="65"/>
    </row>
    <row r="68" spans="1:12" ht="19.899999999999999" customHeight="1" x14ac:dyDescent="0.2">
      <c r="A68" s="5" t="s">
        <v>89</v>
      </c>
      <c r="B68" s="5" t="s">
        <v>174</v>
      </c>
      <c r="C68" s="13">
        <v>10000</v>
      </c>
      <c r="D68" s="13">
        <v>10000</v>
      </c>
      <c r="E68" s="13">
        <v>10000</v>
      </c>
      <c r="F68" s="13">
        <v>10000</v>
      </c>
      <c r="G68" s="13">
        <v>0</v>
      </c>
      <c r="H68" s="13">
        <v>0</v>
      </c>
      <c r="I68" s="27">
        <v>0</v>
      </c>
      <c r="K68" s="65"/>
    </row>
    <row r="69" spans="1:12" ht="19.899999999999999" customHeight="1" x14ac:dyDescent="0.2">
      <c r="A69" s="5" t="s">
        <v>191</v>
      </c>
      <c r="B69" s="5" t="s">
        <v>183</v>
      </c>
      <c r="C69" s="13">
        <v>12081</v>
      </c>
      <c r="D69" s="13">
        <v>12021</v>
      </c>
      <c r="E69" s="13">
        <v>12081</v>
      </c>
      <c r="F69" s="13">
        <v>12081</v>
      </c>
      <c r="G69" s="13">
        <v>12021.12</v>
      </c>
      <c r="H69" s="13">
        <v>12021</v>
      </c>
      <c r="I69" s="27">
        <f t="shared" ref="I69:I79" si="4">SUM(H69-G69)/G69</f>
        <v>-9.9824309216446016E-6</v>
      </c>
      <c r="K69" s="65"/>
    </row>
    <row r="70" spans="1:12" ht="19.899999999999999" customHeight="1" x14ac:dyDescent="0.2">
      <c r="A70" s="5" t="s">
        <v>91</v>
      </c>
      <c r="B70" s="5" t="s">
        <v>92</v>
      </c>
      <c r="C70" s="13">
        <v>14093</v>
      </c>
      <c r="D70" s="13">
        <v>14093</v>
      </c>
      <c r="E70" s="13">
        <v>14093</v>
      </c>
      <c r="F70" s="13">
        <v>14093</v>
      </c>
      <c r="G70" s="13">
        <v>14093</v>
      </c>
      <c r="H70" s="13">
        <v>14093</v>
      </c>
      <c r="I70" s="27">
        <f t="shared" si="4"/>
        <v>0</v>
      </c>
    </row>
    <row r="71" spans="1:12" ht="19.899999999999999" customHeight="1" x14ac:dyDescent="0.2">
      <c r="A71" s="5" t="s">
        <v>93</v>
      </c>
      <c r="B71" s="5" t="s">
        <v>94</v>
      </c>
      <c r="C71" s="13">
        <v>22220</v>
      </c>
      <c r="D71" s="13">
        <v>22220</v>
      </c>
      <c r="E71" s="13">
        <v>22220</v>
      </c>
      <c r="F71" s="13">
        <v>22220</v>
      </c>
      <c r="G71" s="13">
        <v>22220</v>
      </c>
      <c r="H71" s="13">
        <v>22220</v>
      </c>
      <c r="I71" s="27">
        <f t="shared" si="4"/>
        <v>0</v>
      </c>
    </row>
    <row r="72" spans="1:12" ht="19.899999999999999" customHeight="1" x14ac:dyDescent="0.2">
      <c r="A72" s="5" t="s">
        <v>95</v>
      </c>
      <c r="B72" s="5" t="s">
        <v>182</v>
      </c>
      <c r="C72" s="13">
        <v>20592</v>
      </c>
      <c r="D72" s="13">
        <v>20592</v>
      </c>
      <c r="E72" s="13">
        <v>20592</v>
      </c>
      <c r="F72" s="13">
        <v>20592</v>
      </c>
      <c r="G72" s="13">
        <v>20592</v>
      </c>
      <c r="H72" s="13">
        <v>20592</v>
      </c>
      <c r="I72" s="27">
        <f t="shared" si="4"/>
        <v>0</v>
      </c>
    </row>
    <row r="73" spans="1:12" ht="19.899999999999999" customHeight="1" x14ac:dyDescent="0.2">
      <c r="A73" s="5" t="s">
        <v>96</v>
      </c>
      <c r="B73" s="5" t="s">
        <v>97</v>
      </c>
      <c r="C73" s="13">
        <v>9029</v>
      </c>
      <c r="D73" s="13">
        <v>9029</v>
      </c>
      <c r="E73" s="13">
        <v>8288</v>
      </c>
      <c r="F73" s="13">
        <v>8288</v>
      </c>
      <c r="G73" s="13">
        <v>7512.88</v>
      </c>
      <c r="H73" s="13">
        <v>6706</v>
      </c>
      <c r="I73" s="27">
        <f t="shared" si="4"/>
        <v>-0.10739955915707426</v>
      </c>
    </row>
    <row r="74" spans="1:12" ht="19.899999999999999" customHeight="1" thickBot="1" x14ac:dyDescent="0.25">
      <c r="A74" s="5" t="s">
        <v>241</v>
      </c>
      <c r="B74" s="5" t="s">
        <v>239</v>
      </c>
      <c r="C74" s="13">
        <v>0</v>
      </c>
      <c r="D74" s="13">
        <v>0</v>
      </c>
      <c r="E74" s="13">
        <v>0</v>
      </c>
      <c r="F74" s="13"/>
      <c r="G74" s="13">
        <v>0</v>
      </c>
      <c r="H74" s="13">
        <v>0</v>
      </c>
      <c r="I74" s="27">
        <v>0</v>
      </c>
    </row>
    <row r="75" spans="1:12" ht="19.899999999999999" customHeight="1" thickTop="1" thickBot="1" x14ac:dyDescent="0.3">
      <c r="A75" s="7"/>
      <c r="B75" s="8" t="s">
        <v>98</v>
      </c>
      <c r="C75" s="19">
        <f>SUM(C66:C74)</f>
        <v>208015</v>
      </c>
      <c r="D75" s="19">
        <f t="shared" ref="D75:H75" si="5">SUM(D66:D74)</f>
        <v>207955</v>
      </c>
      <c r="E75" s="19">
        <f t="shared" si="5"/>
        <v>207274</v>
      </c>
      <c r="F75" s="19">
        <f t="shared" si="5"/>
        <v>207274</v>
      </c>
      <c r="G75" s="19">
        <f t="shared" si="5"/>
        <v>96439</v>
      </c>
      <c r="H75" s="19">
        <f t="shared" si="5"/>
        <v>95632</v>
      </c>
      <c r="I75" s="54">
        <f t="shared" si="4"/>
        <v>-8.3679839069256221E-3</v>
      </c>
      <c r="L75" s="6"/>
    </row>
    <row r="76" spans="1:12" ht="19.899999999999999" customHeight="1" thickTop="1" thickBot="1" x14ac:dyDescent="0.3">
      <c r="B76" s="9"/>
      <c r="C76" s="13"/>
      <c r="D76" s="13"/>
      <c r="E76" s="13"/>
      <c r="F76" s="13"/>
      <c r="G76" s="13"/>
      <c r="H76" s="13"/>
      <c r="I76" s="54"/>
      <c r="J76" s="1"/>
      <c r="K76" s="10"/>
    </row>
    <row r="77" spans="1:12" ht="19.899999999999999" customHeight="1" thickTop="1" thickBot="1" x14ac:dyDescent="0.3">
      <c r="B77" s="9" t="s">
        <v>99</v>
      </c>
      <c r="C77" s="23">
        <f>C9</f>
        <v>789537</v>
      </c>
      <c r="D77" s="23">
        <f t="shared" ref="D77:H77" si="6">D9</f>
        <v>862001</v>
      </c>
      <c r="E77" s="23">
        <f t="shared" si="6"/>
        <v>872220</v>
      </c>
      <c r="F77" s="23">
        <f t="shared" si="6"/>
        <v>902847</v>
      </c>
      <c r="G77" s="23">
        <f t="shared" si="6"/>
        <v>857874</v>
      </c>
      <c r="H77" s="23">
        <f t="shared" si="6"/>
        <v>879890</v>
      </c>
      <c r="I77" s="54">
        <f t="shared" si="4"/>
        <v>2.5663442416951673E-2</v>
      </c>
      <c r="J77" s="1"/>
      <c r="K77" s="10"/>
    </row>
    <row r="78" spans="1:12" ht="19.899999999999999" customHeight="1" thickTop="1" thickBot="1" x14ac:dyDescent="0.4">
      <c r="B78" s="9"/>
      <c r="C78" s="21"/>
      <c r="D78" s="21"/>
      <c r="E78" s="21"/>
      <c r="F78" s="21"/>
      <c r="G78" s="21"/>
      <c r="H78" s="21"/>
      <c r="I78" s="54"/>
      <c r="J78" s="1"/>
      <c r="K78" s="10"/>
    </row>
    <row r="79" spans="1:12" ht="19.899999999999999" customHeight="1" thickTop="1" thickBot="1" x14ac:dyDescent="0.3">
      <c r="B79" s="9" t="s">
        <v>100</v>
      </c>
      <c r="C79" s="23">
        <f>C36+C63+C75</f>
        <v>789537</v>
      </c>
      <c r="D79" s="23">
        <f t="shared" ref="D79:H79" si="7">D36+D63+D75</f>
        <v>866131</v>
      </c>
      <c r="E79" s="23">
        <f t="shared" si="7"/>
        <v>872220</v>
      </c>
      <c r="F79" s="23">
        <f t="shared" si="7"/>
        <v>902847</v>
      </c>
      <c r="G79" s="23">
        <f t="shared" si="7"/>
        <v>857874</v>
      </c>
      <c r="H79" s="23">
        <f t="shared" si="7"/>
        <v>879890</v>
      </c>
      <c r="I79" s="54">
        <f t="shared" si="4"/>
        <v>2.5663442416951673E-2</v>
      </c>
      <c r="J79" s="1"/>
      <c r="K79" s="10"/>
    </row>
    <row r="80" spans="1:12" ht="19.899999999999999" customHeight="1" thickTop="1" thickBot="1" x14ac:dyDescent="0.3">
      <c r="B80" s="9"/>
      <c r="C80" s="18"/>
      <c r="D80" s="18"/>
      <c r="E80" s="18"/>
      <c r="F80" s="18"/>
      <c r="G80" s="18"/>
      <c r="H80" s="18"/>
      <c r="I80" s="27"/>
      <c r="J80" s="1"/>
      <c r="K80" s="10"/>
    </row>
    <row r="81" spans="2:11" ht="19.899999999999999" customHeight="1" thickTop="1" thickBot="1" x14ac:dyDescent="0.3">
      <c r="B81" s="9" t="s">
        <v>101</v>
      </c>
      <c r="C81" s="24">
        <f>C77-C79</f>
        <v>0</v>
      </c>
      <c r="D81" s="24">
        <f t="shared" ref="D81:H81" si="8">D77-D79</f>
        <v>-4130</v>
      </c>
      <c r="E81" s="24">
        <f t="shared" si="8"/>
        <v>0</v>
      </c>
      <c r="F81" s="24">
        <f t="shared" si="8"/>
        <v>0</v>
      </c>
      <c r="G81" s="24">
        <f t="shared" si="8"/>
        <v>0</v>
      </c>
      <c r="H81" s="24">
        <f t="shared" si="8"/>
        <v>0</v>
      </c>
      <c r="I81" s="59"/>
      <c r="J81" s="1"/>
      <c r="K81" s="10"/>
    </row>
    <row r="82" spans="2:11" ht="19.899999999999999" customHeight="1" thickTop="1" x14ac:dyDescent="0.25">
      <c r="B82" s="9"/>
      <c r="C82" s="18"/>
      <c r="D82" s="18"/>
      <c r="E82" s="18"/>
      <c r="F82" s="18"/>
      <c r="G82" s="18"/>
      <c r="H82" s="18"/>
      <c r="I82" s="18"/>
    </row>
  </sheetData>
  <pageMargins left="0" right="0" top="0.25" bottom="0.25" header="0.3" footer="0.3"/>
  <pageSetup scale="47" orientation="portrait" r:id="rId1"/>
  <headerFooter>
    <oddHeader>&amp;CWastewater Department
03-15-24
DRAFAT</oddHead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B910B-953B-4F1B-8537-BD42009326FC}">
  <sheetPr>
    <tabColor theme="7"/>
  </sheetPr>
  <dimension ref="A1:G5"/>
  <sheetViews>
    <sheetView zoomScaleNormal="100" workbookViewId="0">
      <selection activeCell="X31" sqref="X31"/>
    </sheetView>
  </sheetViews>
  <sheetFormatPr defaultRowHeight="15" x14ac:dyDescent="0.25"/>
  <sheetData>
    <row r="1" spans="1:7" x14ac:dyDescent="0.25">
      <c r="A1" s="28" t="s">
        <v>235</v>
      </c>
    </row>
    <row r="2" spans="1:7" x14ac:dyDescent="0.25">
      <c r="A2" s="52">
        <v>0.48</v>
      </c>
      <c r="B2" t="s">
        <v>236</v>
      </c>
      <c r="E2" s="26">
        <f>'DRAFT Water FY25'!H66</f>
        <v>37705</v>
      </c>
      <c r="F2">
        <v>0.48</v>
      </c>
      <c r="G2" s="57">
        <f>SUM(E2*F2)</f>
        <v>18098.399999999998</v>
      </c>
    </row>
    <row r="3" spans="1:7" x14ac:dyDescent="0.25">
      <c r="A3" s="52">
        <v>0.48</v>
      </c>
      <c r="B3" t="s">
        <v>237</v>
      </c>
      <c r="E3" s="26">
        <f>SUM('DRAFT Water FY25'!H64+'DRAFT Water FY25'!H65)</f>
        <v>26350</v>
      </c>
      <c r="F3">
        <v>0.48</v>
      </c>
      <c r="G3" s="57">
        <f t="shared" ref="G3" si="0">SUM(E3*F3)</f>
        <v>12648</v>
      </c>
    </row>
    <row r="4" spans="1:7" ht="15.75" thickBot="1" x14ac:dyDescent="0.3">
      <c r="A4" s="52">
        <v>0.05</v>
      </c>
      <c r="B4" t="s">
        <v>238</v>
      </c>
      <c r="E4" s="26">
        <f>'DRAFT Water FY25'!H77</f>
        <v>396523</v>
      </c>
      <c r="F4">
        <v>0.05</v>
      </c>
      <c r="G4" s="58">
        <f>SUM(E4*F4)</f>
        <v>19826.150000000001</v>
      </c>
    </row>
    <row r="5" spans="1:7" ht="15.75" thickTop="1" x14ac:dyDescent="0.25">
      <c r="G5" s="57">
        <f>SUM(G2:G4)</f>
        <v>50572.55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5D9C3-085E-4594-ABA4-D213C69CC541}">
  <sheetPr codeName="Sheet6">
    <tabColor theme="7"/>
  </sheetPr>
  <dimension ref="A1:Q23"/>
  <sheetViews>
    <sheetView view="pageBreakPreview" zoomScaleNormal="100" zoomScaleSheetLayoutView="100" workbookViewId="0">
      <pane xSplit="7" ySplit="3" topLeftCell="K4" activePane="bottomRight" state="frozen"/>
      <selection pane="topRight" activeCell="H1" sqref="H1"/>
      <selection pane="bottomLeft" activeCell="A4" sqref="A4"/>
      <selection pane="bottomRight" activeCell="O4" sqref="O4"/>
    </sheetView>
  </sheetViews>
  <sheetFormatPr defaultColWidth="9.140625" defaultRowHeight="15.75" x14ac:dyDescent="0.25"/>
  <cols>
    <col min="1" max="1" width="5.28515625" style="50" customWidth="1"/>
    <col min="2" max="2" width="47.140625" style="50" customWidth="1"/>
    <col min="3" max="3" width="16.5703125" style="45" hidden="1" customWidth="1"/>
    <col min="4" max="4" width="19.85546875" style="46" hidden="1" customWidth="1"/>
    <col min="5" max="5" width="16.85546875" style="46" hidden="1" customWidth="1"/>
    <col min="6" max="6" width="16.140625" style="46" hidden="1" customWidth="1"/>
    <col min="7" max="7" width="17" style="45" hidden="1" customWidth="1"/>
    <col min="8" max="8" width="17" style="45" customWidth="1"/>
    <col min="9" max="9" width="15.7109375" style="45" bestFit="1" customWidth="1"/>
    <col min="10" max="10" width="25.7109375" style="45" bestFit="1" customWidth="1"/>
    <col min="11" max="11" width="25.5703125" style="45" bestFit="1" customWidth="1"/>
    <col min="12" max="12" width="12.85546875" style="45" bestFit="1" customWidth="1"/>
    <col min="13" max="13" width="23.28515625" style="45" bestFit="1" customWidth="1"/>
    <col min="14" max="14" width="15.7109375" style="45" bestFit="1" customWidth="1"/>
    <col min="15" max="15" width="31.140625" style="45" bestFit="1" customWidth="1"/>
    <col min="16" max="16" width="23.28515625" style="45" bestFit="1" customWidth="1"/>
    <col min="17" max="17" width="28.5703125" style="45" bestFit="1" customWidth="1"/>
    <col min="18" max="16384" width="9.140625" style="45"/>
  </cols>
  <sheetData>
    <row r="1" spans="1:17" ht="19.5" thickTop="1" x14ac:dyDescent="0.3">
      <c r="A1" s="44" t="s">
        <v>276</v>
      </c>
      <c r="B1" s="44"/>
      <c r="I1" s="60"/>
      <c r="J1" s="61"/>
      <c r="K1" s="61"/>
      <c r="L1" s="61"/>
      <c r="M1" s="62"/>
      <c r="N1" s="95"/>
      <c r="O1" s="96"/>
      <c r="P1" s="96"/>
      <c r="Q1" s="97"/>
    </row>
    <row r="2" spans="1:17" s="47" customFormat="1" ht="18.75" x14ac:dyDescent="0.3">
      <c r="C2" s="47" t="s">
        <v>214</v>
      </c>
      <c r="D2" s="48" t="s">
        <v>215</v>
      </c>
      <c r="E2" s="48" t="s">
        <v>216</v>
      </c>
      <c r="F2" s="48" t="s">
        <v>217</v>
      </c>
      <c r="G2" s="48" t="s">
        <v>218</v>
      </c>
      <c r="H2" s="48" t="s">
        <v>219</v>
      </c>
      <c r="I2" s="55" t="s">
        <v>249</v>
      </c>
      <c r="J2" s="47" t="s">
        <v>232</v>
      </c>
      <c r="K2" s="47" t="s">
        <v>232</v>
      </c>
      <c r="L2" s="47" t="s">
        <v>232</v>
      </c>
      <c r="M2" s="63" t="s">
        <v>232</v>
      </c>
      <c r="N2" s="47" t="s">
        <v>279</v>
      </c>
      <c r="O2" s="47" t="s">
        <v>279</v>
      </c>
      <c r="P2" s="47" t="s">
        <v>279</v>
      </c>
      <c r="Q2" s="89" t="s">
        <v>279</v>
      </c>
    </row>
    <row r="3" spans="1:17" ht="19.5" thickBot="1" x14ac:dyDescent="0.35">
      <c r="A3" s="44"/>
      <c r="B3" s="44"/>
      <c r="C3" s="49"/>
      <c r="D3" s="49"/>
      <c r="E3" s="49"/>
      <c r="F3" s="49"/>
      <c r="G3" s="49"/>
      <c r="H3" s="49"/>
      <c r="I3" s="56" t="s">
        <v>255</v>
      </c>
      <c r="J3" s="64" t="s">
        <v>292</v>
      </c>
      <c r="K3" s="64" t="s">
        <v>277</v>
      </c>
      <c r="L3" s="64" t="s">
        <v>267</v>
      </c>
      <c r="M3" s="98" t="s">
        <v>220</v>
      </c>
      <c r="N3" s="64" t="s">
        <v>255</v>
      </c>
      <c r="O3" s="64" t="s">
        <v>293</v>
      </c>
      <c r="P3" s="64" t="s">
        <v>294</v>
      </c>
      <c r="Q3" s="94" t="s">
        <v>295</v>
      </c>
    </row>
    <row r="4" spans="1:17" ht="19.5" thickBot="1" x14ac:dyDescent="0.35">
      <c r="A4" s="44" t="s">
        <v>221</v>
      </c>
      <c r="B4" s="44"/>
      <c r="C4" s="67">
        <v>298778</v>
      </c>
      <c r="D4" s="67">
        <v>243190</v>
      </c>
      <c r="E4" s="67">
        <v>-58859</v>
      </c>
      <c r="F4" s="67">
        <v>349163</v>
      </c>
      <c r="G4" s="67">
        <v>156230</v>
      </c>
      <c r="H4" s="67">
        <v>183780</v>
      </c>
      <c r="I4" s="68"/>
      <c r="J4" s="67">
        <v>46918</v>
      </c>
      <c r="K4" s="67">
        <v>46918</v>
      </c>
      <c r="L4" s="67">
        <v>115681</v>
      </c>
      <c r="M4" s="69">
        <f>SUM(H4+I4-J4+K4-L4)</f>
        <v>68099</v>
      </c>
      <c r="N4" s="68"/>
      <c r="O4" s="67">
        <v>92000</v>
      </c>
      <c r="P4" s="67"/>
      <c r="Q4" s="93">
        <f>SUM(M4+N4+O4-P4)</f>
        <v>160099</v>
      </c>
    </row>
    <row r="5" spans="1:17" ht="19.5" thickTop="1" x14ac:dyDescent="0.3">
      <c r="A5" s="44"/>
      <c r="B5" s="79" t="s">
        <v>282</v>
      </c>
      <c r="C5" s="80"/>
      <c r="D5" s="80"/>
      <c r="E5" s="80"/>
      <c r="F5" s="80"/>
      <c r="G5" s="80"/>
      <c r="H5" s="80"/>
      <c r="I5" s="81"/>
      <c r="J5" s="80"/>
      <c r="K5" s="80"/>
      <c r="L5" s="80"/>
      <c r="M5" s="82">
        <f>0.15*('DRAFT Water FY25'!H77)</f>
        <v>59478.45</v>
      </c>
      <c r="N5" s="80"/>
      <c r="O5" s="80"/>
      <c r="P5" s="80"/>
      <c r="Q5" s="91">
        <f>0.15*('DRAFT Water FY25'!H77)</f>
        <v>59478.45</v>
      </c>
    </row>
    <row r="6" spans="1:17" ht="18.75" x14ac:dyDescent="0.3">
      <c r="A6" s="44"/>
      <c r="B6" s="79" t="s">
        <v>284</v>
      </c>
      <c r="C6" s="80"/>
      <c r="D6" s="80"/>
      <c r="E6" s="80"/>
      <c r="F6" s="80"/>
      <c r="G6" s="80"/>
      <c r="H6" s="80"/>
      <c r="I6" s="81"/>
      <c r="J6" s="80"/>
      <c r="K6" s="80"/>
      <c r="L6" s="80"/>
      <c r="M6" s="82">
        <f>M4-M5</f>
        <v>8620.5500000000029</v>
      </c>
      <c r="N6" s="80"/>
      <c r="O6" s="80"/>
      <c r="P6" s="80"/>
      <c r="Q6" s="91">
        <f>Q4-Q5</f>
        <v>100620.55</v>
      </c>
    </row>
    <row r="7" spans="1:17" ht="18.75" x14ac:dyDescent="0.3">
      <c r="A7" s="44" t="s">
        <v>250</v>
      </c>
      <c r="B7" s="44"/>
      <c r="C7" s="70"/>
      <c r="D7" s="70"/>
      <c r="E7" s="70"/>
      <c r="F7" s="70"/>
      <c r="G7" s="70"/>
      <c r="H7" s="70"/>
      <c r="I7" s="71"/>
      <c r="J7" s="70"/>
      <c r="K7" s="70"/>
      <c r="L7" s="70"/>
      <c r="M7" s="72"/>
      <c r="N7" s="70"/>
      <c r="O7" s="70"/>
      <c r="P7" s="70"/>
      <c r="Q7" s="90"/>
    </row>
    <row r="8" spans="1:17" ht="18.75" x14ac:dyDescent="0.3">
      <c r="A8" s="44"/>
      <c r="B8" s="44" t="s">
        <v>222</v>
      </c>
      <c r="C8" s="70">
        <v>40000</v>
      </c>
      <c r="D8" s="70">
        <v>55575</v>
      </c>
      <c r="E8" s="70">
        <v>75270</v>
      </c>
      <c r="F8" s="70">
        <v>95270</v>
      </c>
      <c r="G8" s="70">
        <v>114713.66</v>
      </c>
      <c r="H8" s="70">
        <v>115991.36</v>
      </c>
      <c r="I8" s="71">
        <v>20000</v>
      </c>
      <c r="J8" s="70"/>
      <c r="K8" s="70"/>
      <c r="L8" s="70"/>
      <c r="M8" s="72">
        <f>SUM(H8+I8-J8+K8-L8)</f>
        <v>135991.35999999999</v>
      </c>
      <c r="N8" s="70">
        <v>20000</v>
      </c>
      <c r="O8" s="70"/>
      <c r="P8" s="70"/>
      <c r="Q8" s="90">
        <f>SUM(M8+N8+O8-P8)</f>
        <v>155991.35999999999</v>
      </c>
    </row>
    <row r="9" spans="1:17" ht="18.75" x14ac:dyDescent="0.3">
      <c r="A9" s="44"/>
      <c r="B9" s="44" t="s">
        <v>223</v>
      </c>
      <c r="C9" s="70">
        <v>85816.57</v>
      </c>
      <c r="D9" s="70">
        <v>21069.51</v>
      </c>
      <c r="E9" s="70">
        <v>53742.41</v>
      </c>
      <c r="F9" s="70">
        <v>66359.08</v>
      </c>
      <c r="G9" s="70">
        <v>90651.26</v>
      </c>
      <c r="H9" s="70">
        <v>126651.26</v>
      </c>
      <c r="I9" s="71"/>
      <c r="J9" s="70">
        <v>29749</v>
      </c>
      <c r="K9" s="70"/>
      <c r="L9" s="70"/>
      <c r="M9" s="72">
        <f>SUM(H9+I9-J9+K9-L9)</f>
        <v>96902.26</v>
      </c>
      <c r="N9" s="70">
        <v>10000</v>
      </c>
      <c r="O9" s="70"/>
      <c r="P9" s="70"/>
      <c r="Q9" s="90">
        <f t="shared" ref="Q9:Q20" si="0">SUM(M9+N9+O9-P9)</f>
        <v>106902.26</v>
      </c>
    </row>
    <row r="10" spans="1:17" ht="19.5" thickBot="1" x14ac:dyDescent="0.35">
      <c r="A10" s="44"/>
      <c r="B10" s="44" t="s">
        <v>224</v>
      </c>
      <c r="C10" s="70">
        <v>63265</v>
      </c>
      <c r="D10" s="70">
        <v>52702.18</v>
      </c>
      <c r="E10" s="70">
        <v>57429.68</v>
      </c>
      <c r="F10" s="70">
        <v>-11707.82</v>
      </c>
      <c r="G10" s="70">
        <v>15000</v>
      </c>
      <c r="H10" s="70">
        <v>21100</v>
      </c>
      <c r="I10" s="71">
        <v>20000</v>
      </c>
      <c r="J10" s="70"/>
      <c r="K10" s="70"/>
      <c r="L10" s="70"/>
      <c r="M10" s="72">
        <f>SUM(H10+I10-J10+K10-L10)</f>
        <v>41100</v>
      </c>
      <c r="N10" s="70">
        <v>20000</v>
      </c>
      <c r="O10" s="70"/>
      <c r="P10" s="70"/>
      <c r="Q10" s="90">
        <f t="shared" si="0"/>
        <v>61100</v>
      </c>
    </row>
    <row r="11" spans="1:17" ht="19.5" thickBot="1" x14ac:dyDescent="0.35">
      <c r="A11" s="44"/>
      <c r="B11" s="44" t="s">
        <v>252</v>
      </c>
      <c r="C11" s="73">
        <f>SUM(C8:C10)</f>
        <v>189081.57</v>
      </c>
      <c r="D11" s="73">
        <f t="shared" ref="D11:G11" si="1">SUM(D8:D10)</f>
        <v>129346.69</v>
      </c>
      <c r="E11" s="73">
        <f t="shared" si="1"/>
        <v>186442.09</v>
      </c>
      <c r="F11" s="73">
        <f t="shared" si="1"/>
        <v>149921.26</v>
      </c>
      <c r="G11" s="73">
        <f t="shared" si="1"/>
        <v>220364.91999999998</v>
      </c>
      <c r="H11" s="73">
        <f>SUM(H8:H10)</f>
        <v>263742.62</v>
      </c>
      <c r="I11" s="74">
        <f>SUM(I8:I10)</f>
        <v>40000</v>
      </c>
      <c r="J11" s="73">
        <f t="shared" ref="J11:L11" si="2">SUM(J8:J10)</f>
        <v>29749</v>
      </c>
      <c r="K11" s="73">
        <f t="shared" si="2"/>
        <v>0</v>
      </c>
      <c r="L11" s="73">
        <f t="shared" si="2"/>
        <v>0</v>
      </c>
      <c r="M11" s="75">
        <f>SUM(M8:M10)</f>
        <v>273993.62</v>
      </c>
      <c r="N11" s="74">
        <f>SUM(N8:N10)</f>
        <v>50000</v>
      </c>
      <c r="O11" s="73">
        <f t="shared" ref="O11:P11" si="3">SUM(O8:O10)</f>
        <v>0</v>
      </c>
      <c r="P11" s="73">
        <f t="shared" si="3"/>
        <v>0</v>
      </c>
      <c r="Q11" s="75">
        <f>SUM(Q8:Q10)</f>
        <v>323993.62</v>
      </c>
    </row>
    <row r="12" spans="1:17" ht="19.5" thickBot="1" x14ac:dyDescent="0.35">
      <c r="A12" s="44" t="s">
        <v>253</v>
      </c>
      <c r="B12" s="44"/>
      <c r="C12" s="67">
        <f>C4+C11</f>
        <v>487859.57</v>
      </c>
      <c r="D12" s="67">
        <f t="shared" ref="D12:H12" si="4">D4+D11</f>
        <v>372536.69</v>
      </c>
      <c r="E12" s="67">
        <f t="shared" si="4"/>
        <v>127583.09</v>
      </c>
      <c r="F12" s="67">
        <f t="shared" si="4"/>
        <v>499084.26</v>
      </c>
      <c r="G12" s="67">
        <f t="shared" si="4"/>
        <v>376594.92</v>
      </c>
      <c r="H12" s="67">
        <f t="shared" si="4"/>
        <v>447522.62</v>
      </c>
      <c r="I12" s="68">
        <f>I4+I11</f>
        <v>40000</v>
      </c>
      <c r="J12" s="67">
        <f>J4+J11</f>
        <v>76667</v>
      </c>
      <c r="K12" s="67">
        <f>K4+K11</f>
        <v>46918</v>
      </c>
      <c r="L12" s="67">
        <f>L4+L11</f>
        <v>115681</v>
      </c>
      <c r="M12" s="69">
        <f>M4+M11</f>
        <v>342092.62</v>
      </c>
      <c r="N12" s="68">
        <f t="shared" ref="N12:P12" si="5">N4+N11</f>
        <v>50000</v>
      </c>
      <c r="O12" s="67">
        <f t="shared" si="5"/>
        <v>92000</v>
      </c>
      <c r="P12" s="67">
        <f t="shared" si="5"/>
        <v>0</v>
      </c>
      <c r="Q12" s="69">
        <f>Q4+Q11</f>
        <v>484092.62</v>
      </c>
    </row>
    <row r="13" spans="1:17" ht="19.5" thickTop="1" x14ac:dyDescent="0.3">
      <c r="A13" s="44" t="s">
        <v>225</v>
      </c>
      <c r="B13" s="44"/>
      <c r="C13" s="70"/>
      <c r="D13" s="70"/>
      <c r="E13" s="70"/>
      <c r="F13" s="70"/>
      <c r="G13" s="70"/>
      <c r="H13" s="70"/>
      <c r="I13" s="71"/>
      <c r="J13" s="70"/>
      <c r="K13" s="70"/>
      <c r="L13" s="70"/>
      <c r="M13" s="72"/>
      <c r="N13" s="70"/>
      <c r="O13" s="70"/>
      <c r="P13" s="70"/>
      <c r="Q13" s="90"/>
    </row>
    <row r="14" spans="1:17" ht="18.75" x14ac:dyDescent="0.3">
      <c r="A14" s="44" t="s">
        <v>226</v>
      </c>
      <c r="B14" s="44"/>
      <c r="C14" s="70">
        <v>471819</v>
      </c>
      <c r="D14" s="70">
        <v>587860</v>
      </c>
      <c r="E14" s="70">
        <v>781772</v>
      </c>
      <c r="F14" s="70">
        <v>974341</v>
      </c>
      <c r="G14" s="70">
        <v>1048217</v>
      </c>
      <c r="H14" s="70">
        <v>366236</v>
      </c>
      <c r="I14" s="71"/>
      <c r="J14" s="70"/>
      <c r="K14" s="70"/>
      <c r="L14" s="70">
        <v>55725</v>
      </c>
      <c r="M14" s="72">
        <f>SUM(H14+I14-J14+K14-L14)</f>
        <v>310511</v>
      </c>
      <c r="N14" s="70"/>
      <c r="O14" s="70"/>
      <c r="P14" s="70"/>
      <c r="Q14" s="90">
        <f t="shared" si="0"/>
        <v>310511</v>
      </c>
    </row>
    <row r="15" spans="1:17" ht="18.75" x14ac:dyDescent="0.3">
      <c r="A15" s="44"/>
      <c r="B15" s="79" t="s">
        <v>283</v>
      </c>
      <c r="C15" s="80"/>
      <c r="D15" s="80"/>
      <c r="E15" s="80"/>
      <c r="F15" s="80"/>
      <c r="G15" s="80"/>
      <c r="H15" s="80"/>
      <c r="I15" s="81"/>
      <c r="J15" s="80"/>
      <c r="K15" s="80"/>
      <c r="L15" s="80"/>
      <c r="M15" s="82">
        <f>0.15*('DRAFT Sewer FY25'!H79)</f>
        <v>131983.5</v>
      </c>
      <c r="N15" s="80"/>
      <c r="O15" s="80"/>
      <c r="P15" s="80"/>
      <c r="Q15" s="91">
        <f>0.15*('DRAFT Sewer FY25'!H79)</f>
        <v>131983.5</v>
      </c>
    </row>
    <row r="16" spans="1:17" ht="18.75" x14ac:dyDescent="0.3">
      <c r="A16" s="44"/>
      <c r="B16" s="79" t="s">
        <v>285</v>
      </c>
      <c r="C16" s="80"/>
      <c r="D16" s="80"/>
      <c r="E16" s="80"/>
      <c r="F16" s="80"/>
      <c r="G16" s="80"/>
      <c r="H16" s="80"/>
      <c r="I16" s="81"/>
      <c r="J16" s="80"/>
      <c r="K16" s="80"/>
      <c r="L16" s="80"/>
      <c r="M16" s="82">
        <f>M14-M15</f>
        <v>178527.5</v>
      </c>
      <c r="N16" s="80"/>
      <c r="O16" s="80"/>
      <c r="P16" s="80"/>
      <c r="Q16" s="91">
        <f>Q14-Q15</f>
        <v>178527.5</v>
      </c>
    </row>
    <row r="17" spans="1:17" ht="18.75" x14ac:dyDescent="0.3">
      <c r="A17" s="44" t="s">
        <v>251</v>
      </c>
      <c r="B17" s="44"/>
      <c r="C17" s="70"/>
      <c r="D17" s="70"/>
      <c r="E17" s="70"/>
      <c r="F17" s="70"/>
      <c r="G17" s="70"/>
      <c r="H17" s="70"/>
      <c r="I17" s="71"/>
      <c r="J17" s="70"/>
      <c r="K17" s="70"/>
      <c r="L17" s="70"/>
      <c r="M17" s="72"/>
      <c r="N17" s="70"/>
      <c r="O17" s="70"/>
      <c r="P17" s="70"/>
      <c r="Q17" s="90"/>
    </row>
    <row r="18" spans="1:17" ht="18.75" x14ac:dyDescent="0.3">
      <c r="A18" s="44"/>
      <c r="B18" s="44" t="s">
        <v>227</v>
      </c>
      <c r="C18" s="70">
        <v>197761.25</v>
      </c>
      <c r="D18" s="70">
        <v>331572.25</v>
      </c>
      <c r="E18" s="70">
        <v>355769.35</v>
      </c>
      <c r="F18" s="70">
        <v>388056.35</v>
      </c>
      <c r="G18" s="70">
        <v>458056.35</v>
      </c>
      <c r="H18" s="70">
        <v>495370.15</v>
      </c>
      <c r="I18" s="71">
        <v>10000</v>
      </c>
      <c r="J18" s="70">
        <v>199055</v>
      </c>
      <c r="K18" s="70">
        <v>154000</v>
      </c>
      <c r="L18" s="70">
        <v>149632</v>
      </c>
      <c r="M18" s="72">
        <f>SUM(H18+I18-J18+K18-L18)</f>
        <v>310683.15000000002</v>
      </c>
      <c r="N18" s="70">
        <v>10000</v>
      </c>
      <c r="O18" s="70"/>
      <c r="P18" s="70"/>
      <c r="Q18" s="90">
        <f>SUM(M18+N18+O18-P18)</f>
        <v>320683.15000000002</v>
      </c>
    </row>
    <row r="19" spans="1:17" ht="18.75" x14ac:dyDescent="0.3">
      <c r="A19" s="44"/>
      <c r="B19" s="44" t="s">
        <v>222</v>
      </c>
      <c r="C19" s="70">
        <v>30682</v>
      </c>
      <c r="D19" s="70">
        <v>53521.63</v>
      </c>
      <c r="E19" s="70">
        <v>85496</v>
      </c>
      <c r="F19" s="70">
        <v>117478.84</v>
      </c>
      <c r="G19" s="70">
        <v>115384.6</v>
      </c>
      <c r="H19" s="70">
        <v>158304.6</v>
      </c>
      <c r="I19" s="71">
        <v>10000</v>
      </c>
      <c r="J19" s="70"/>
      <c r="K19" s="70"/>
      <c r="L19" s="70"/>
      <c r="M19" s="72">
        <f>SUM(H19+I19-J19+K19-L19)</f>
        <v>168304.6</v>
      </c>
      <c r="N19" s="70">
        <v>10000</v>
      </c>
      <c r="O19" s="70"/>
      <c r="P19" s="70"/>
      <c r="Q19" s="90">
        <f t="shared" si="0"/>
        <v>178304.6</v>
      </c>
    </row>
    <row r="20" spans="1:17" ht="19.5" thickBot="1" x14ac:dyDescent="0.35">
      <c r="A20" s="44"/>
      <c r="B20" s="44" t="s">
        <v>228</v>
      </c>
      <c r="C20" s="70">
        <v>36734.879999999997</v>
      </c>
      <c r="D20" s="70">
        <v>78404.88</v>
      </c>
      <c r="E20" s="70">
        <v>87629.88</v>
      </c>
      <c r="F20" s="70">
        <v>82754.880000000005</v>
      </c>
      <c r="G20" s="70">
        <v>92755</v>
      </c>
      <c r="H20" s="70">
        <v>102754.88</v>
      </c>
      <c r="I20" s="71"/>
      <c r="J20" s="70"/>
      <c r="K20" s="70"/>
      <c r="L20" s="70"/>
      <c r="M20" s="72">
        <f>SUM(H20+I20-J20+K20-L20)</f>
        <v>102754.88</v>
      </c>
      <c r="N20" s="70">
        <v>0</v>
      </c>
      <c r="O20" s="70"/>
      <c r="P20" s="70"/>
      <c r="Q20" s="90">
        <f t="shared" si="0"/>
        <v>102754.88</v>
      </c>
    </row>
    <row r="21" spans="1:17" ht="19.5" thickBot="1" x14ac:dyDescent="0.35">
      <c r="A21" s="44"/>
      <c r="B21" s="44" t="s">
        <v>252</v>
      </c>
      <c r="C21" s="73">
        <f>SUM(C18:C20)</f>
        <v>265178.13</v>
      </c>
      <c r="D21" s="73">
        <f t="shared" ref="D21:G21" si="6">SUM(D18:D20)</f>
        <v>463498.76</v>
      </c>
      <c r="E21" s="73">
        <f t="shared" si="6"/>
        <v>528895.23</v>
      </c>
      <c r="F21" s="73">
        <f t="shared" si="6"/>
        <v>588290.06999999995</v>
      </c>
      <c r="G21" s="73">
        <f t="shared" si="6"/>
        <v>666195.94999999995</v>
      </c>
      <c r="H21" s="73">
        <f>SUM(H18:H20)</f>
        <v>756429.63</v>
      </c>
      <c r="I21" s="74">
        <f>SUM(I18:I20)</f>
        <v>20000</v>
      </c>
      <c r="J21" s="73">
        <f t="shared" ref="J21:L21" si="7">SUM(J18:J20)</f>
        <v>199055</v>
      </c>
      <c r="K21" s="73">
        <f t="shared" si="7"/>
        <v>154000</v>
      </c>
      <c r="L21" s="73">
        <f t="shared" si="7"/>
        <v>149632</v>
      </c>
      <c r="M21" s="75">
        <f>SUM(M18:M20)</f>
        <v>581742.63</v>
      </c>
      <c r="N21" s="74"/>
      <c r="O21" s="73"/>
      <c r="P21" s="73"/>
      <c r="Q21" s="92">
        <f>SUM(Q18:Q20)</f>
        <v>601742.63</v>
      </c>
    </row>
    <row r="22" spans="1:17" ht="19.5" thickBot="1" x14ac:dyDescent="0.35">
      <c r="A22" s="44" t="s">
        <v>254</v>
      </c>
      <c r="B22" s="44"/>
      <c r="C22" s="67">
        <f>C14+C21</f>
        <v>736997.13</v>
      </c>
      <c r="D22" s="67">
        <f t="shared" ref="D22:H22" si="8">D14+D21</f>
        <v>1051358.76</v>
      </c>
      <c r="E22" s="67">
        <f t="shared" si="8"/>
        <v>1310667.23</v>
      </c>
      <c r="F22" s="67">
        <f t="shared" si="8"/>
        <v>1562631.0699999998</v>
      </c>
      <c r="G22" s="67">
        <f t="shared" si="8"/>
        <v>1714412.95</v>
      </c>
      <c r="H22" s="67">
        <f t="shared" si="8"/>
        <v>1122665.6299999999</v>
      </c>
      <c r="I22" s="68">
        <f>I14+I21</f>
        <v>20000</v>
      </c>
      <c r="J22" s="67">
        <f>J14+J21</f>
        <v>199055</v>
      </c>
      <c r="K22" s="67">
        <f>K14+K21</f>
        <v>154000</v>
      </c>
      <c r="L22" s="67">
        <f>L14+L21</f>
        <v>205357</v>
      </c>
      <c r="M22" s="69">
        <f>M14+M21</f>
        <v>892253.63</v>
      </c>
      <c r="N22" s="67"/>
      <c r="O22" s="67"/>
      <c r="P22" s="67"/>
      <c r="Q22" s="69">
        <f>Q14+Q21</f>
        <v>912253.63</v>
      </c>
    </row>
    <row r="23" spans="1:17" ht="16.5" thickTop="1" x14ac:dyDescent="0.25"/>
  </sheetData>
  <phoneticPr fontId="35" type="noConversion"/>
  <pageMargins left="0.7" right="0.7" top="0.75" bottom="0.75" header="0.3" footer="0.3"/>
  <pageSetup scale="4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83703-9F89-4FC9-8663-C506CA2A5B47}">
  <dimension ref="A1:D22"/>
  <sheetViews>
    <sheetView view="pageBreakPreview" zoomScale="60" zoomScaleNormal="145" workbookViewId="0">
      <selection activeCell="B31" sqref="B31"/>
    </sheetView>
  </sheetViews>
  <sheetFormatPr defaultColWidth="9.140625" defaultRowHeight="15" x14ac:dyDescent="0.25"/>
  <cols>
    <col min="2" max="2" width="60.140625" bestFit="1" customWidth="1"/>
    <col min="3" max="3" width="25.85546875" bestFit="1" customWidth="1"/>
    <col min="4" max="4" width="34.42578125" style="76" bestFit="1" customWidth="1"/>
  </cols>
  <sheetData>
    <row r="1" spans="1:4" x14ac:dyDescent="0.25">
      <c r="A1" s="28" t="s">
        <v>296</v>
      </c>
      <c r="B1" s="28"/>
    </row>
    <row r="3" spans="1:4" x14ac:dyDescent="0.25">
      <c r="A3" s="77" t="s">
        <v>229</v>
      </c>
      <c r="C3" s="78" t="s">
        <v>230</v>
      </c>
    </row>
    <row r="4" spans="1:4" x14ac:dyDescent="0.25">
      <c r="B4" t="s">
        <v>299</v>
      </c>
      <c r="C4" s="26">
        <v>15000</v>
      </c>
    </row>
    <row r="5" spans="1:4" x14ac:dyDescent="0.25">
      <c r="B5" t="s">
        <v>233</v>
      </c>
      <c r="C5" s="26">
        <v>15000</v>
      </c>
    </row>
    <row r="6" spans="1:4" x14ac:dyDescent="0.25">
      <c r="C6" s="26"/>
    </row>
    <row r="7" spans="1:4" x14ac:dyDescent="0.25">
      <c r="B7" t="s">
        <v>278</v>
      </c>
      <c r="C7" s="26">
        <f>SUM(C4:C5)</f>
        <v>30000</v>
      </c>
    </row>
    <row r="8" spans="1:4" x14ac:dyDescent="0.25">
      <c r="C8" s="26"/>
    </row>
    <row r="9" spans="1:4" x14ac:dyDescent="0.25">
      <c r="C9" s="26"/>
    </row>
    <row r="10" spans="1:4" x14ac:dyDescent="0.25">
      <c r="A10" s="28" t="s">
        <v>234</v>
      </c>
      <c r="C10" s="26"/>
    </row>
    <row r="11" spans="1:4" x14ac:dyDescent="0.25">
      <c r="B11" t="s">
        <v>280</v>
      </c>
      <c r="C11" s="26">
        <v>15000</v>
      </c>
    </row>
    <row r="12" spans="1:4" x14ac:dyDescent="0.25">
      <c r="B12" t="s">
        <v>281</v>
      </c>
      <c r="C12" s="26">
        <v>150000</v>
      </c>
    </row>
    <row r="13" spans="1:4" x14ac:dyDescent="0.25">
      <c r="C13" s="26"/>
    </row>
    <row r="14" spans="1:4" x14ac:dyDescent="0.25">
      <c r="C14" s="26"/>
    </row>
    <row r="15" spans="1:4" x14ac:dyDescent="0.25">
      <c r="B15" t="s">
        <v>278</v>
      </c>
      <c r="C15" s="26">
        <f>SUM(C11:C12)</f>
        <v>165000</v>
      </c>
    </row>
    <row r="16" spans="1:4" x14ac:dyDescent="0.25">
      <c r="C16" s="26"/>
      <c r="D16"/>
    </row>
    <row r="17" spans="1:3" x14ac:dyDescent="0.25">
      <c r="C17" s="26"/>
    </row>
    <row r="18" spans="1:3" x14ac:dyDescent="0.25">
      <c r="A18" s="28" t="s">
        <v>300</v>
      </c>
      <c r="B18" s="28"/>
      <c r="C18" s="26"/>
    </row>
    <row r="19" spans="1:3" x14ac:dyDescent="0.25">
      <c r="B19" t="s">
        <v>297</v>
      </c>
      <c r="C19" s="26">
        <v>165000</v>
      </c>
    </row>
    <row r="20" spans="1:3" x14ac:dyDescent="0.25">
      <c r="B20" t="s">
        <v>298</v>
      </c>
      <c r="C20" s="26">
        <v>1643000</v>
      </c>
    </row>
    <row r="21" spans="1:3" ht="30" x14ac:dyDescent="0.25">
      <c r="B21" s="99" t="s">
        <v>301</v>
      </c>
      <c r="C21" s="26">
        <v>81000</v>
      </c>
    </row>
    <row r="22" spans="1:3" x14ac:dyDescent="0.25">
      <c r="B22" t="s">
        <v>302</v>
      </c>
      <c r="C22" t="s">
        <v>231</v>
      </c>
    </row>
  </sheetData>
  <pageMargins left="0.7" right="0.7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FB5B0-3FC7-46F2-BB38-6F20472DE811}">
  <dimension ref="A1:H63"/>
  <sheetViews>
    <sheetView tabSelected="1" view="pageBreakPreview" zoomScale="60" zoomScaleNormal="100" workbookViewId="0">
      <selection activeCell="M72" sqref="M72"/>
    </sheetView>
  </sheetViews>
  <sheetFormatPr defaultRowHeight="15" x14ac:dyDescent="0.25"/>
  <cols>
    <col min="1" max="1" width="47.42578125" bestFit="1" customWidth="1"/>
    <col min="2" max="4" width="10.5703125" bestFit="1" customWidth="1"/>
    <col min="5" max="5" width="12.28515625" bestFit="1" customWidth="1"/>
    <col min="6" max="6" width="15" bestFit="1" customWidth="1"/>
    <col min="7" max="7" width="12.28515625" bestFit="1" customWidth="1"/>
    <col min="8" max="8" width="17.7109375" bestFit="1" customWidth="1"/>
  </cols>
  <sheetData>
    <row r="1" spans="1:8" ht="23.25" x14ac:dyDescent="0.35">
      <c r="A1" s="83" t="s">
        <v>287</v>
      </c>
    </row>
    <row r="4" spans="1:8" x14ac:dyDescent="0.25">
      <c r="A4" s="28" t="s">
        <v>229</v>
      </c>
      <c r="B4" s="28" t="s">
        <v>215</v>
      </c>
      <c r="C4" s="28" t="s">
        <v>216</v>
      </c>
      <c r="D4" s="28" t="s">
        <v>217</v>
      </c>
      <c r="E4" s="28" t="s">
        <v>218</v>
      </c>
      <c r="F4" s="28" t="s">
        <v>219</v>
      </c>
      <c r="G4" s="28" t="s">
        <v>232</v>
      </c>
      <c r="H4" s="28" t="s">
        <v>288</v>
      </c>
    </row>
    <row r="5" spans="1:8" x14ac:dyDescent="0.25">
      <c r="A5" t="s">
        <v>317</v>
      </c>
      <c r="B5" s="76">
        <v>297500</v>
      </c>
      <c r="C5" s="76">
        <v>304185</v>
      </c>
      <c r="D5" s="76">
        <v>305824</v>
      </c>
      <c r="E5" s="85">
        <v>326560</v>
      </c>
      <c r="F5" s="86">
        <v>317547</v>
      </c>
      <c r="G5" s="87">
        <v>320384</v>
      </c>
      <c r="H5" s="87">
        <v>332350</v>
      </c>
    </row>
    <row r="6" spans="1:8" x14ac:dyDescent="0.25">
      <c r="A6" t="s">
        <v>305</v>
      </c>
      <c r="B6" s="84">
        <v>141.19999999999999</v>
      </c>
      <c r="C6" s="84">
        <v>116.51678048507819</v>
      </c>
      <c r="D6" s="84">
        <v>111.32905394232827</v>
      </c>
      <c r="E6" s="84">
        <v>120.44685999297549</v>
      </c>
      <c r="F6" s="84">
        <v>122.06484763621711</v>
      </c>
      <c r="G6" s="84">
        <v>121.86914900988202</v>
      </c>
      <c r="H6" s="84">
        <v>106.71</v>
      </c>
    </row>
    <row r="7" spans="1:8" x14ac:dyDescent="0.25">
      <c r="A7" t="s">
        <v>306</v>
      </c>
      <c r="B7" s="84">
        <v>12.24</v>
      </c>
      <c r="C7" s="84">
        <v>12.449905054598325</v>
      </c>
      <c r="D7" s="84">
        <v>11.848123913578632</v>
      </c>
      <c r="E7" s="84">
        <v>13.389249522861649</v>
      </c>
      <c r="F7" s="84">
        <v>12.334547767384791</v>
      </c>
      <c r="G7" s="84">
        <v>12.574428316336938</v>
      </c>
      <c r="H7" s="84">
        <v>11.34</v>
      </c>
    </row>
    <row r="8" spans="1:8" x14ac:dyDescent="0.25">
      <c r="A8" t="s">
        <v>307</v>
      </c>
      <c r="B8" s="84">
        <v>475.04</v>
      </c>
      <c r="C8" s="84">
        <v>594.71674790753968</v>
      </c>
      <c r="D8" s="84">
        <v>636.56959723744819</v>
      </c>
      <c r="E8" s="84">
        <v>636.61794236615981</v>
      </c>
      <c r="F8" s="84">
        <v>596.06767004559481</v>
      </c>
      <c r="G8" s="84">
        <v>541.02634678444781</v>
      </c>
      <c r="H8" s="84">
        <v>686.58</v>
      </c>
    </row>
    <row r="9" spans="1:8" x14ac:dyDescent="0.25">
      <c r="A9" t="s">
        <v>308</v>
      </c>
      <c r="B9" s="84">
        <v>10.23</v>
      </c>
      <c r="C9" s="84">
        <v>10.671347189655707</v>
      </c>
      <c r="D9" s="84">
        <v>10.155534783067399</v>
      </c>
      <c r="E9" s="84">
        <v>11.476499591024274</v>
      </c>
      <c r="F9" s="84">
        <v>10.57246951490125</v>
      </c>
      <c r="G9" s="84">
        <v>11.676254865170018</v>
      </c>
      <c r="H9" s="84">
        <v>10.53</v>
      </c>
    </row>
    <row r="10" spans="1:8" x14ac:dyDescent="0.25">
      <c r="A10" t="s">
        <v>309</v>
      </c>
      <c r="B10" s="84">
        <v>5803.97</v>
      </c>
      <c r="C10" s="84">
        <v>5615.1434170640341</v>
      </c>
      <c r="D10" s="88">
        <v>5277.8304474602255</v>
      </c>
      <c r="E10" s="84">
        <v>5549.1349600674066</v>
      </c>
      <c r="F10" s="84">
        <v>5233.0250582874814</v>
      </c>
      <c r="G10" s="84">
        <v>5390.7839535615976</v>
      </c>
      <c r="H10" s="84">
        <v>5626.97</v>
      </c>
    </row>
    <row r="11" spans="1:8" x14ac:dyDescent="0.25">
      <c r="A11" t="s">
        <v>310</v>
      </c>
      <c r="B11" s="84">
        <v>16.559999999999999</v>
      </c>
      <c r="C11" s="84">
        <v>17.054484117504469</v>
      </c>
      <c r="D11" s="88">
        <v>17.211701095936714</v>
      </c>
      <c r="E11" s="84">
        <v>19.738726280433465</v>
      </c>
      <c r="F11" s="84">
        <v>18.740599513506492</v>
      </c>
      <c r="G11" s="84">
        <v>18.722940614751106</v>
      </c>
      <c r="H11" s="84">
        <v>16.760000000000002</v>
      </c>
    </row>
    <row r="12" spans="1:8" x14ac:dyDescent="0.25">
      <c r="B12" s="76"/>
      <c r="C12" s="76"/>
      <c r="D12" s="76"/>
      <c r="E12" s="76"/>
      <c r="F12" s="76"/>
      <c r="G12" s="76"/>
      <c r="H12" s="76"/>
    </row>
    <row r="13" spans="1:8" x14ac:dyDescent="0.25">
      <c r="B13" s="76"/>
      <c r="C13" s="76"/>
      <c r="D13" s="76"/>
      <c r="E13" s="76"/>
      <c r="F13" s="76"/>
      <c r="G13" s="76"/>
      <c r="H13" s="76"/>
    </row>
    <row r="14" spans="1:8" x14ac:dyDescent="0.25">
      <c r="A14" s="28" t="s">
        <v>289</v>
      </c>
      <c r="B14" s="28" t="s">
        <v>215</v>
      </c>
      <c r="C14" s="28" t="s">
        <v>216</v>
      </c>
      <c r="D14" s="28" t="s">
        <v>217</v>
      </c>
      <c r="E14" s="28" t="s">
        <v>218</v>
      </c>
      <c r="F14" s="28" t="s">
        <v>219</v>
      </c>
      <c r="G14" s="28" t="s">
        <v>232</v>
      </c>
      <c r="H14" s="28" t="s">
        <v>288</v>
      </c>
    </row>
    <row r="15" spans="1:8" x14ac:dyDescent="0.25">
      <c r="A15" t="s">
        <v>318</v>
      </c>
      <c r="B15" s="76">
        <v>391000</v>
      </c>
      <c r="C15" s="76">
        <v>405652</v>
      </c>
      <c r="D15" s="76">
        <v>401887</v>
      </c>
      <c r="E15" s="85">
        <v>357337</v>
      </c>
      <c r="F15" s="86">
        <v>361326</v>
      </c>
      <c r="G15" s="87">
        <v>292874</v>
      </c>
      <c r="H15" s="87">
        <v>352990</v>
      </c>
    </row>
    <row r="16" spans="1:8" x14ac:dyDescent="0.25">
      <c r="A16" t="s">
        <v>290</v>
      </c>
      <c r="B16" s="76">
        <v>190000</v>
      </c>
      <c r="C16" s="76">
        <v>190000</v>
      </c>
      <c r="D16" s="76">
        <v>200000</v>
      </c>
      <c r="E16" s="85">
        <v>430000</v>
      </c>
      <c r="F16" s="86">
        <v>460000</v>
      </c>
      <c r="G16" s="87">
        <v>550000</v>
      </c>
      <c r="H16" s="87">
        <v>500000</v>
      </c>
    </row>
    <row r="17" spans="1:8" x14ac:dyDescent="0.25">
      <c r="A17" t="s">
        <v>291</v>
      </c>
      <c r="B17" s="76">
        <v>238580</v>
      </c>
      <c r="C17" s="76">
        <v>426533.73</v>
      </c>
      <c r="D17" s="76">
        <v>494972.71</v>
      </c>
      <c r="E17" s="85">
        <v>483577</v>
      </c>
      <c r="F17" s="86">
        <v>495018</v>
      </c>
      <c r="G17" s="87">
        <v>0</v>
      </c>
      <c r="H17" s="87">
        <v>0</v>
      </c>
    </row>
    <row r="18" spans="1:8" x14ac:dyDescent="0.25">
      <c r="A18" t="s">
        <v>311</v>
      </c>
      <c r="B18" s="84">
        <v>187.28</v>
      </c>
      <c r="C18" s="84">
        <v>194.63659655377003</v>
      </c>
      <c r="D18" s="84">
        <v>190.66087687871919</v>
      </c>
      <c r="E18" s="84">
        <v>169.72018891747254</v>
      </c>
      <c r="F18" s="84">
        <v>177.46235512102325</v>
      </c>
      <c r="G18" s="84">
        <v>144.33843235962374</v>
      </c>
      <c r="H18" s="84">
        <v>166.56</v>
      </c>
    </row>
    <row r="19" spans="1:8" x14ac:dyDescent="0.25">
      <c r="A19" t="s">
        <v>312</v>
      </c>
      <c r="B19" s="84">
        <v>19.53</v>
      </c>
      <c r="C19" s="84">
        <v>20.803269620257094</v>
      </c>
      <c r="D19" s="84">
        <v>20.316966604288428</v>
      </c>
      <c r="E19" s="84">
        <v>18.870259980478544</v>
      </c>
      <c r="F19" s="84">
        <v>18.045401568074816</v>
      </c>
      <c r="G19" s="84">
        <v>14.918800383907223</v>
      </c>
      <c r="H19" s="84">
        <v>17.77</v>
      </c>
    </row>
    <row r="20" spans="1:8" x14ac:dyDescent="0.25">
      <c r="A20" t="s">
        <v>313</v>
      </c>
      <c r="B20" s="84">
        <v>551.49</v>
      </c>
      <c r="C20" s="84">
        <v>562.56089256993187</v>
      </c>
      <c r="D20" s="84">
        <v>577.07634710600723</v>
      </c>
      <c r="E20" s="84">
        <v>475.04502481883191</v>
      </c>
      <c r="F20" s="84">
        <v>456.69692459328468</v>
      </c>
      <c r="G20" s="84">
        <v>315.00004738264522</v>
      </c>
      <c r="H20" s="84">
        <v>411.17</v>
      </c>
    </row>
    <row r="21" spans="1:8" x14ac:dyDescent="0.25">
      <c r="A21" t="s">
        <v>314</v>
      </c>
      <c r="B21" s="84">
        <v>16.57</v>
      </c>
      <c r="C21" s="84">
        <v>17.831373960220365</v>
      </c>
      <c r="D21" s="84">
        <v>17.414542803675797</v>
      </c>
      <c r="E21" s="84">
        <v>16.174508554695894</v>
      </c>
      <c r="F21" s="84">
        <v>15.467487058349844</v>
      </c>
      <c r="G21" s="84">
        <v>13.853171785056713</v>
      </c>
      <c r="H21" s="84">
        <v>16.5</v>
      </c>
    </row>
    <row r="22" spans="1:8" x14ac:dyDescent="0.25">
      <c r="A22" t="s">
        <v>315</v>
      </c>
      <c r="B22" s="84">
        <v>4887.1899999999996</v>
      </c>
      <c r="C22" s="84">
        <v>4892.4436050599961</v>
      </c>
      <c r="D22" s="84">
        <v>4450.0251953372963</v>
      </c>
      <c r="E22" s="84">
        <v>3789.2740058132949</v>
      </c>
      <c r="F22" s="84">
        <v>3599.2154940910827</v>
      </c>
      <c r="G22" s="84">
        <v>3068.2004869543603</v>
      </c>
      <c r="H22" s="84">
        <v>4262.62</v>
      </c>
    </row>
    <row r="23" spans="1:8" x14ac:dyDescent="0.25">
      <c r="A23" t="s">
        <v>316</v>
      </c>
      <c r="B23" s="84">
        <v>13.95</v>
      </c>
      <c r="C23" s="84">
        <v>14.859478300183639</v>
      </c>
      <c r="D23" s="84">
        <v>14.512119003063168</v>
      </c>
      <c r="E23" s="84">
        <v>13.478757128913246</v>
      </c>
      <c r="F23" s="84">
        <v>12.889572548624869</v>
      </c>
      <c r="G23" s="84">
        <v>10.656285988505163</v>
      </c>
      <c r="H23" s="84">
        <v>12.69</v>
      </c>
    </row>
    <row r="24" spans="1:8" x14ac:dyDescent="0.25">
      <c r="B24" s="76"/>
      <c r="C24" s="76"/>
      <c r="D24" s="76"/>
      <c r="E24" s="76"/>
      <c r="F24" s="76"/>
      <c r="G24" s="76"/>
      <c r="H24" s="76"/>
    </row>
    <row r="25" spans="1:8" x14ac:dyDescent="0.25">
      <c r="B25" s="76"/>
      <c r="C25" s="76"/>
      <c r="D25" s="76"/>
      <c r="E25" s="76"/>
      <c r="F25" s="76"/>
      <c r="G25" s="76"/>
      <c r="H25" s="76"/>
    </row>
    <row r="26" spans="1:8" x14ac:dyDescent="0.25">
      <c r="B26" s="76"/>
      <c r="C26" s="76"/>
      <c r="D26" s="76"/>
      <c r="E26" s="76"/>
      <c r="F26" s="76"/>
      <c r="G26" s="76"/>
      <c r="H26" s="76"/>
    </row>
    <row r="27" spans="1:8" x14ac:dyDescent="0.25">
      <c r="B27" s="76"/>
      <c r="C27" s="76"/>
      <c r="D27" s="76"/>
      <c r="E27" s="76"/>
      <c r="F27" s="76"/>
      <c r="G27" s="76"/>
      <c r="H27" s="76"/>
    </row>
    <row r="28" spans="1:8" x14ac:dyDescent="0.25">
      <c r="B28" s="76"/>
      <c r="C28" s="76"/>
      <c r="D28" s="76"/>
      <c r="E28" s="76"/>
      <c r="F28" s="76"/>
      <c r="G28" s="76"/>
      <c r="H28" s="76"/>
    </row>
    <row r="29" spans="1:8" x14ac:dyDescent="0.25">
      <c r="B29" s="76"/>
      <c r="C29" s="76"/>
      <c r="D29" s="76"/>
      <c r="E29" s="76"/>
      <c r="F29" s="76"/>
      <c r="G29" s="76"/>
      <c r="H29" s="76"/>
    </row>
    <row r="30" spans="1:8" x14ac:dyDescent="0.25">
      <c r="B30" s="76"/>
      <c r="C30" s="76"/>
      <c r="D30" s="76"/>
      <c r="E30" s="76"/>
      <c r="F30" s="76"/>
      <c r="G30" s="76"/>
      <c r="H30" s="76"/>
    </row>
    <row r="31" spans="1:8" x14ac:dyDescent="0.25">
      <c r="B31" s="76"/>
      <c r="C31" s="76"/>
      <c r="D31" s="76"/>
      <c r="E31" s="76"/>
      <c r="F31" s="76"/>
      <c r="G31" s="76"/>
      <c r="H31" s="76"/>
    </row>
    <row r="32" spans="1:8" x14ac:dyDescent="0.25">
      <c r="B32" s="76"/>
      <c r="C32" s="76"/>
      <c r="D32" s="76"/>
      <c r="E32" s="76"/>
      <c r="F32" s="76"/>
      <c r="G32" s="76"/>
      <c r="H32" s="76"/>
    </row>
    <row r="33" spans="2:8" x14ac:dyDescent="0.25">
      <c r="B33" s="76"/>
      <c r="C33" s="76"/>
      <c r="D33" s="76"/>
      <c r="E33" s="76"/>
      <c r="F33" s="76"/>
      <c r="G33" s="76"/>
      <c r="H33" s="76"/>
    </row>
    <row r="34" spans="2:8" x14ac:dyDescent="0.25">
      <c r="B34" s="76"/>
      <c r="C34" s="76"/>
      <c r="D34" s="76"/>
      <c r="E34" s="76"/>
      <c r="F34" s="76"/>
      <c r="G34" s="76"/>
      <c r="H34" s="76"/>
    </row>
    <row r="35" spans="2:8" x14ac:dyDescent="0.25">
      <c r="B35" s="76"/>
      <c r="C35" s="76"/>
      <c r="D35" s="76"/>
      <c r="E35" s="76"/>
      <c r="F35" s="76"/>
      <c r="G35" s="76"/>
      <c r="H35" s="76"/>
    </row>
    <row r="36" spans="2:8" x14ac:dyDescent="0.25">
      <c r="B36" s="76"/>
      <c r="C36" s="76"/>
      <c r="D36" s="76"/>
      <c r="E36" s="76"/>
      <c r="F36" s="76"/>
      <c r="G36" s="76"/>
      <c r="H36" s="76"/>
    </row>
    <row r="37" spans="2:8" x14ac:dyDescent="0.25">
      <c r="B37" s="76"/>
      <c r="C37" s="76"/>
      <c r="D37" s="76"/>
      <c r="E37" s="76"/>
      <c r="F37" s="76"/>
      <c r="G37" s="76"/>
      <c r="H37" s="76"/>
    </row>
    <row r="38" spans="2:8" x14ac:dyDescent="0.25">
      <c r="B38" s="76"/>
      <c r="C38" s="76"/>
      <c r="D38" s="76"/>
      <c r="E38" s="76"/>
      <c r="F38" s="76"/>
      <c r="G38" s="76"/>
      <c r="H38" s="76"/>
    </row>
    <row r="39" spans="2:8" x14ac:dyDescent="0.25">
      <c r="B39" s="76"/>
      <c r="C39" s="76"/>
      <c r="D39" s="76"/>
      <c r="E39" s="76"/>
      <c r="F39" s="76"/>
      <c r="G39" s="76"/>
      <c r="H39" s="76"/>
    </row>
    <row r="40" spans="2:8" x14ac:dyDescent="0.25">
      <c r="B40" s="76"/>
      <c r="C40" s="76"/>
      <c r="D40" s="76"/>
      <c r="E40" s="76"/>
      <c r="F40" s="76"/>
      <c r="G40" s="76"/>
      <c r="H40" s="76"/>
    </row>
    <row r="41" spans="2:8" x14ac:dyDescent="0.25">
      <c r="B41" s="76"/>
      <c r="C41" s="76"/>
      <c r="D41" s="76"/>
      <c r="E41" s="76"/>
      <c r="F41" s="76"/>
      <c r="G41" s="76"/>
      <c r="H41" s="76"/>
    </row>
    <row r="42" spans="2:8" x14ac:dyDescent="0.25">
      <c r="B42" s="76"/>
      <c r="C42" s="76"/>
      <c r="D42" s="76"/>
      <c r="E42" s="76"/>
      <c r="F42" s="76"/>
      <c r="G42" s="76"/>
      <c r="H42" s="76"/>
    </row>
    <row r="43" spans="2:8" x14ac:dyDescent="0.25">
      <c r="B43" s="76"/>
      <c r="C43" s="76"/>
      <c r="D43" s="76"/>
      <c r="E43" s="76"/>
      <c r="F43" s="76"/>
      <c r="G43" s="76"/>
      <c r="H43" s="76"/>
    </row>
    <row r="44" spans="2:8" x14ac:dyDescent="0.25">
      <c r="B44" s="76"/>
      <c r="C44" s="76"/>
      <c r="D44" s="76"/>
      <c r="E44" s="76"/>
      <c r="F44" s="76"/>
      <c r="G44" s="76"/>
      <c r="H44" s="76"/>
    </row>
    <row r="45" spans="2:8" x14ac:dyDescent="0.25">
      <c r="B45" s="76"/>
      <c r="C45" s="76"/>
      <c r="D45" s="76"/>
      <c r="E45" s="76"/>
      <c r="F45" s="76"/>
      <c r="G45" s="76"/>
      <c r="H45" s="76"/>
    </row>
    <row r="46" spans="2:8" x14ac:dyDescent="0.25">
      <c r="B46" s="76"/>
      <c r="C46" s="76"/>
      <c r="D46" s="76"/>
      <c r="E46" s="76"/>
      <c r="F46" s="76"/>
      <c r="G46" s="76"/>
      <c r="H46" s="76"/>
    </row>
    <row r="47" spans="2:8" x14ac:dyDescent="0.25">
      <c r="B47" s="76"/>
      <c r="C47" s="76"/>
      <c r="D47" s="76"/>
      <c r="E47" s="76"/>
      <c r="F47" s="76"/>
      <c r="G47" s="76"/>
      <c r="H47" s="76"/>
    </row>
    <row r="48" spans="2:8" x14ac:dyDescent="0.25">
      <c r="B48" s="76"/>
      <c r="C48" s="76"/>
      <c r="D48" s="76"/>
      <c r="E48" s="76"/>
      <c r="F48" s="76"/>
      <c r="G48" s="76"/>
      <c r="H48" s="76"/>
    </row>
    <row r="49" spans="2:8" x14ac:dyDescent="0.25">
      <c r="B49" s="76"/>
      <c r="C49" s="76"/>
      <c r="D49" s="76"/>
      <c r="E49" s="76"/>
      <c r="F49" s="76"/>
      <c r="G49" s="76"/>
      <c r="H49" s="76"/>
    </row>
    <row r="50" spans="2:8" x14ac:dyDescent="0.25">
      <c r="B50" s="76"/>
      <c r="C50" s="76"/>
      <c r="D50" s="76"/>
      <c r="E50" s="76"/>
      <c r="F50" s="76"/>
      <c r="G50" s="76"/>
      <c r="H50" s="76"/>
    </row>
    <row r="51" spans="2:8" x14ac:dyDescent="0.25">
      <c r="B51" s="76"/>
      <c r="C51" s="76"/>
      <c r="D51" s="76"/>
      <c r="E51" s="76"/>
      <c r="F51" s="76"/>
      <c r="G51" s="76"/>
      <c r="H51" s="76"/>
    </row>
    <row r="52" spans="2:8" x14ac:dyDescent="0.25">
      <c r="B52" s="76"/>
      <c r="C52" s="76"/>
      <c r="D52" s="76"/>
      <c r="E52" s="76"/>
      <c r="F52" s="76"/>
      <c r="G52" s="76"/>
      <c r="H52" s="76"/>
    </row>
    <row r="53" spans="2:8" x14ac:dyDescent="0.25">
      <c r="B53" s="76"/>
      <c r="C53" s="76"/>
      <c r="D53" s="76"/>
      <c r="E53" s="76"/>
      <c r="F53" s="76"/>
      <c r="G53" s="76"/>
      <c r="H53" s="76"/>
    </row>
    <row r="54" spans="2:8" x14ac:dyDescent="0.25">
      <c r="B54" s="76"/>
      <c r="C54" s="76"/>
      <c r="D54" s="76"/>
      <c r="E54" s="76"/>
      <c r="F54" s="76"/>
      <c r="G54" s="76"/>
      <c r="H54" s="76"/>
    </row>
    <row r="55" spans="2:8" x14ac:dyDescent="0.25">
      <c r="B55" s="76"/>
      <c r="C55" s="76"/>
      <c r="D55" s="76"/>
      <c r="E55" s="76"/>
      <c r="F55" s="76"/>
      <c r="G55" s="76"/>
      <c r="H55" s="76"/>
    </row>
    <row r="56" spans="2:8" x14ac:dyDescent="0.25">
      <c r="B56" s="76"/>
      <c r="C56" s="76"/>
      <c r="D56" s="76"/>
      <c r="E56" s="76"/>
      <c r="F56" s="76"/>
      <c r="G56" s="76"/>
      <c r="H56" s="76"/>
    </row>
    <row r="57" spans="2:8" x14ac:dyDescent="0.25">
      <c r="B57" s="76"/>
      <c r="C57" s="76"/>
      <c r="D57" s="76"/>
      <c r="E57" s="76"/>
      <c r="F57" s="76"/>
      <c r="G57" s="76"/>
      <c r="H57" s="76"/>
    </row>
    <row r="58" spans="2:8" x14ac:dyDescent="0.25">
      <c r="B58" s="26"/>
      <c r="C58" s="26"/>
      <c r="D58" s="26"/>
      <c r="E58" s="26"/>
      <c r="F58" s="26"/>
      <c r="G58" s="26"/>
      <c r="H58" s="26"/>
    </row>
    <row r="59" spans="2:8" x14ac:dyDescent="0.25">
      <c r="B59" s="26"/>
      <c r="C59" s="26"/>
      <c r="D59" s="26"/>
      <c r="E59" s="26"/>
      <c r="F59" s="26"/>
      <c r="G59" s="26"/>
      <c r="H59" s="26"/>
    </row>
    <row r="60" spans="2:8" x14ac:dyDescent="0.25">
      <c r="B60" s="26"/>
      <c r="C60" s="26"/>
      <c r="D60" s="26"/>
      <c r="E60" s="26"/>
      <c r="F60" s="26"/>
      <c r="G60" s="26"/>
      <c r="H60" s="26"/>
    </row>
    <row r="61" spans="2:8" x14ac:dyDescent="0.25">
      <c r="B61" s="26"/>
      <c r="C61" s="26"/>
      <c r="D61" s="26"/>
      <c r="E61" s="26"/>
      <c r="F61" s="26"/>
      <c r="G61" s="26"/>
      <c r="H61" s="26"/>
    </row>
    <row r="62" spans="2:8" x14ac:dyDescent="0.25">
      <c r="B62" s="26"/>
      <c r="C62" s="26"/>
      <c r="D62" s="26"/>
      <c r="E62" s="26"/>
      <c r="F62" s="26"/>
      <c r="G62" s="26"/>
      <c r="H62" s="26"/>
    </row>
    <row r="63" spans="2:8" x14ac:dyDescent="0.25">
      <c r="B63" s="26"/>
      <c r="C63" s="26"/>
      <c r="D63" s="26"/>
      <c r="E63" s="26"/>
      <c r="F63" s="26"/>
      <c r="G63" s="26"/>
      <c r="H63" s="26"/>
    </row>
  </sheetData>
  <phoneticPr fontId="35" type="noConversion"/>
  <pageMargins left="0.7" right="0.7" top="0.75" bottom="0.75" header="0.3" footer="0.3"/>
  <pageSetup scale="66" orientation="landscape" verticalDpi="0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DRAFT Water FY25</vt:lpstr>
      <vt:lpstr>DRAFT Sewer FY25</vt:lpstr>
      <vt:lpstr>Fire Protection</vt:lpstr>
      <vt:lpstr>Unassigned &amp; Reserves</vt:lpstr>
      <vt:lpstr>FY25  Capital Projects</vt:lpstr>
      <vt:lpstr>Rate, Septage, User Fees Hist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Josh Arneson</cp:lastModifiedBy>
  <cp:lastPrinted>2024-04-12T11:35:16Z</cp:lastPrinted>
  <dcterms:created xsi:type="dcterms:W3CDTF">2020-02-24T18:52:22Z</dcterms:created>
  <dcterms:modified xsi:type="dcterms:W3CDTF">2024-04-12T11:35:20Z</dcterms:modified>
</cp:coreProperties>
</file>