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Manager\Documents\Water Resources\annual meetings\2023\Budget\For May 1 meeting\"/>
    </mc:Choice>
  </mc:AlternateContent>
  <xr:revisionPtr revIDLastSave="0" documentId="13_ncr:1_{A7EEF92F-17E5-494F-ACFF-E4D02F75F3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ater" sheetId="1" r:id="rId1"/>
    <sheet name="Sewer" sheetId="2" r:id="rId2"/>
    <sheet name="Unassigned &amp; Reserves" sheetId="3" r:id="rId3"/>
    <sheet name="Repair or Replacement" sheetId="4" r:id="rId4"/>
    <sheet name="Draft Funding Sourc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5" l="1"/>
  <c r="D18" i="5"/>
  <c r="F74" i="1"/>
  <c r="E74" i="1"/>
  <c r="C74" i="1"/>
  <c r="D47" i="5"/>
  <c r="D48" i="5" l="1"/>
  <c r="K7" i="3"/>
  <c r="F79" i="2"/>
  <c r="F76" i="2"/>
  <c r="F75" i="2"/>
  <c r="F10" i="2"/>
  <c r="F81" i="1"/>
  <c r="F77" i="1"/>
  <c r="F78" i="1" s="1"/>
  <c r="F82" i="1" s="1"/>
  <c r="F23" i="1"/>
  <c r="F12" i="1"/>
  <c r="E12" i="1"/>
  <c r="E5" i="1"/>
  <c r="C72" i="2"/>
  <c r="D72" i="2"/>
  <c r="B72" i="2"/>
  <c r="C64" i="2"/>
  <c r="D64" i="2"/>
  <c r="B64" i="2"/>
  <c r="C39" i="2"/>
  <c r="D39" i="2"/>
  <c r="B39" i="2"/>
  <c r="C21" i="2"/>
  <c r="D21" i="2"/>
  <c r="B21" i="2"/>
  <c r="C10" i="2"/>
  <c r="D10" i="2"/>
  <c r="B10" i="2"/>
  <c r="D74" i="1"/>
  <c r="B74" i="1"/>
  <c r="C61" i="1"/>
  <c r="D61" i="1"/>
  <c r="B61" i="1"/>
  <c r="C23" i="1"/>
  <c r="D23" i="1"/>
  <c r="C41" i="1"/>
  <c r="D41" i="1"/>
  <c r="B41" i="1"/>
  <c r="B23" i="1"/>
  <c r="C12" i="1"/>
  <c r="D12" i="1"/>
  <c r="B12" i="1"/>
  <c r="E11" i="1" l="1"/>
  <c r="E68" i="2"/>
  <c r="E69" i="2"/>
  <c r="E70" i="2"/>
  <c r="E71" i="2"/>
  <c r="E67" i="2"/>
  <c r="E72" i="2" s="1"/>
  <c r="F72" i="2" s="1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42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24" i="2"/>
  <c r="E14" i="2"/>
  <c r="E15" i="2"/>
  <c r="E16" i="2"/>
  <c r="E17" i="2"/>
  <c r="E18" i="2"/>
  <c r="E19" i="2"/>
  <c r="E20" i="2"/>
  <c r="E13" i="2"/>
  <c r="E5" i="2"/>
  <c r="E16" i="1"/>
  <c r="E17" i="1"/>
  <c r="E18" i="1"/>
  <c r="E19" i="1"/>
  <c r="E20" i="1"/>
  <c r="E21" i="1"/>
  <c r="E22" i="1"/>
  <c r="E1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3" i="1"/>
  <c r="E72" i="1"/>
  <c r="E6" i="1"/>
  <c r="E7" i="1"/>
  <c r="E8" i="1"/>
  <c r="E9" i="1"/>
  <c r="E10" i="1"/>
  <c r="E6" i="2"/>
  <c r="E7" i="2"/>
  <c r="E8" i="2"/>
  <c r="E9" i="2"/>
  <c r="D10" i="3"/>
  <c r="E10" i="3"/>
  <c r="E11" i="3" s="1"/>
  <c r="F10" i="3"/>
  <c r="F11" i="3" s="1"/>
  <c r="G10" i="3"/>
  <c r="G11" i="3" s="1"/>
  <c r="H10" i="3"/>
  <c r="I10" i="3"/>
  <c r="J10" i="3"/>
  <c r="C10" i="3"/>
  <c r="F19" i="3"/>
  <c r="D18" i="3"/>
  <c r="D19" i="3" s="1"/>
  <c r="E18" i="3"/>
  <c r="E19" i="3" s="1"/>
  <c r="F18" i="3"/>
  <c r="G18" i="3"/>
  <c r="G19" i="3" s="1"/>
  <c r="H18" i="3"/>
  <c r="I18" i="3"/>
  <c r="J18" i="3"/>
  <c r="C18" i="3"/>
  <c r="C19" i="3" s="1"/>
  <c r="K8" i="3"/>
  <c r="K9" i="3"/>
  <c r="K15" i="3"/>
  <c r="K16" i="3"/>
  <c r="K17" i="3"/>
  <c r="D11" i="3"/>
  <c r="C11" i="3"/>
  <c r="E41" i="1" l="1"/>
  <c r="F41" i="1" s="1"/>
  <c r="E23" i="1"/>
  <c r="E10" i="2"/>
  <c r="E64" i="2"/>
  <c r="F64" i="2" s="1"/>
  <c r="E61" i="1"/>
  <c r="F61" i="1" s="1"/>
  <c r="E21" i="2"/>
  <c r="F21" i="2" s="1"/>
  <c r="E39" i="2"/>
  <c r="F39" i="2" s="1"/>
  <c r="K18" i="3"/>
  <c r="K10" i="3"/>
  <c r="F8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C5" authorId="0" shapeId="0" xr:uid="{8FD5C780-B8E5-4137-A57A-15944CCFE6F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Based on last 12 months billed quarterly.  Offset by unassigned fund usage below.</t>
        </r>
      </text>
    </comment>
    <comment ref="C6" authorId="0" shapeId="0" xr:uid="{563BE5BD-6897-4D65-86C0-0EB0E441E67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Based on last 12 months billed monthly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C5" authorId="0" shapeId="0" xr:uid="{E218F3C5-ED43-4E59-BC38-B32C830A413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Based on last 12 months billed quarterly.  Offset by unassigned fund usage below</t>
        </r>
      </text>
    </comment>
    <comment ref="C8" authorId="0" shapeId="0" xr:uid="{6400FB77-9F45-46DC-A4E4-E0E7B1496E6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Based on last 12 months billed.</t>
        </r>
      </text>
    </comment>
  </commentList>
</comments>
</file>

<file path=xl/sharedStrings.xml><?xml version="1.0" encoding="utf-8"?>
<sst xmlns="http://schemas.openxmlformats.org/spreadsheetml/2006/main" count="387" uniqueCount="221">
  <si>
    <t>20-6-00-3-00.00 Water User Receipts</t>
  </si>
  <si>
    <t>20-6-00-4-10.02 Hook On Fees - Water</t>
  </si>
  <si>
    <t>20-6-00-9-99.11 Miscellaneous</t>
  </si>
  <si>
    <t>20-6-03-5-40.05 Net Interest on account</t>
  </si>
  <si>
    <t>20-6-10-4-10.04 Fire Service Fees</t>
  </si>
  <si>
    <t>20-7-80-0-10.00 Salaries</t>
  </si>
  <si>
    <t>20-7-80-0-10.30 Health Insurance Opt Out</t>
  </si>
  <si>
    <t>20-7-80-0-10.99 Overtime</t>
  </si>
  <si>
    <t>20-7-80-0-11.00 Social Security/Medicare</t>
  </si>
  <si>
    <t>20-7-80-0-12.00 Municipal Retirement</t>
  </si>
  <si>
    <t>20-7-80-0-15.00 Health Insurance</t>
  </si>
  <si>
    <t>20-7-80-0-15.01 Health Insurance HSA</t>
  </si>
  <si>
    <t>20-7-80-1-16.00 Uniforms</t>
  </si>
  <si>
    <t>20-7-80-1-20.00 Office Supplies</t>
  </si>
  <si>
    <t>20-7-80-1-22.00 Office Equipment</t>
  </si>
  <si>
    <t>20-7-80-1-22.01 Computer</t>
  </si>
  <si>
    <t>20-7-80-1-22.02 Computer Support</t>
  </si>
  <si>
    <t>20-7-80-1-24.00 Advertising</t>
  </si>
  <si>
    <t>20-7-80-1-26.01 Administrative Expense</t>
  </si>
  <si>
    <t>20-7-80-1-26.03 Audit</t>
  </si>
  <si>
    <t>20-7-80-1-27.00 Training/Education</t>
  </si>
  <si>
    <t>20-7-80-1-27.01 Safety Training</t>
  </si>
  <si>
    <t>20-7-80-1-29.00 Travel</t>
  </si>
  <si>
    <t>20-7-80-1-30.00 Telephone W&amp;S</t>
  </si>
  <si>
    <t>20-7-80-1-42.00 Association Dues</t>
  </si>
  <si>
    <t>20-7-80-1-43.00 Legal</t>
  </si>
  <si>
    <t>20-7-80-1-48.00 General Insurance Water</t>
  </si>
  <si>
    <t>20-7-83-4-16.00 Personal Protective Equip</t>
  </si>
  <si>
    <t>20-7-83-4-31.00 Heat</t>
  </si>
  <si>
    <t>20-7-83-4-32.00 Electricity Water House</t>
  </si>
  <si>
    <t>20-7-83-4-34.00 Trash Removal</t>
  </si>
  <si>
    <t>20-7-83-4-41.00 Permits/Fees/License</t>
  </si>
  <si>
    <t>20-7-83-4-45.00 Water Contracted</t>
  </si>
  <si>
    <t>20-7-83-4-45.02 Equipment Rental</t>
  </si>
  <si>
    <t>20-7-83-4-46.00 Engineering</t>
  </si>
  <si>
    <t>20-7-83-4-50.00 Gas, Oil &amp; Diesel W&amp;S</t>
  </si>
  <si>
    <t>20-7-83-4-52.00 Fleet Maintenance</t>
  </si>
  <si>
    <t>20-7-83-4-62.02 Water Line Repairs</t>
  </si>
  <si>
    <t>20-7-83-4-62.03 Pumps/Tanks</t>
  </si>
  <si>
    <t>20-7-83-4-62.04 Asphalt Repair</t>
  </si>
  <si>
    <t>20-7-83-4-62.05 Equipment Purchase</t>
  </si>
  <si>
    <t>20-7-83-4-62.06 Supplies</t>
  </si>
  <si>
    <t>20-7-83-4-62.07 Meters</t>
  </si>
  <si>
    <t>20-7-83-4-65.00 Water Treatment Chemicals</t>
  </si>
  <si>
    <t>20-7-90-2-90.08 Jericho Rd Water Interest</t>
  </si>
  <si>
    <t>20-7-90-5-90.13 RF3-365 Bridge upper &amp; Cr</t>
  </si>
  <si>
    <t>20-7-90-5-90.18 RF3-444 Bridge St Ctr Exp</t>
  </si>
  <si>
    <t>21-6-00-3-00.01 Sewer User Receipts</t>
  </si>
  <si>
    <t>21-6-00-4-10.03 Hook on fees - sewer</t>
  </si>
  <si>
    <t>21-6-00-9-99.11 Miscellaneous revenue</t>
  </si>
  <si>
    <t>21-6-01-4-11.10 Septage Receipts</t>
  </si>
  <si>
    <t>21-6-03-5-40.05 Net Interest on account</t>
  </si>
  <si>
    <t>21-7-80-0-10.00 Salaries</t>
  </si>
  <si>
    <t>21-7-80-0-10.30 Health Insurance Opt Out</t>
  </si>
  <si>
    <t>21-7-80-0-10.99 Overtime</t>
  </si>
  <si>
    <t>21-7-80-0-11.00 Social Security/Medicare</t>
  </si>
  <si>
    <t>21-7-80-0-12.00 Municipal Retirement</t>
  </si>
  <si>
    <t>21-7-80-0-15.00 Health Insurance</t>
  </si>
  <si>
    <t>21-7-80-0-15.01 Health Insurance HSA</t>
  </si>
  <si>
    <t>21-7-80-0-15.06 Long Term Disability</t>
  </si>
  <si>
    <t>21-7-80-1-16.00 Uniforms - Sewer</t>
  </si>
  <si>
    <t>21-7-80-1-20.00 Office Supplies/Postage -</t>
  </si>
  <si>
    <t>21-7-80-1-22.00 Office Equipment - Sewer</t>
  </si>
  <si>
    <t>21-7-80-1-22.01 Computer - Sewer</t>
  </si>
  <si>
    <t>21-7-80-1-22.02 Computer Support</t>
  </si>
  <si>
    <t>21-7-80-1-24.00 Advertising - Sewer</t>
  </si>
  <si>
    <t>21-7-80-1-26.01 Administrative Expenses -</t>
  </si>
  <si>
    <t>21-7-80-1-26.03 Audit</t>
  </si>
  <si>
    <t>21-7-80-1-27.01 Safety Training - Sewer</t>
  </si>
  <si>
    <t>21-7-80-1-29.00 Travel - Sewer</t>
  </si>
  <si>
    <t>21-7-80-1-30.00 Telephone - Sewer</t>
  </si>
  <si>
    <t>21-7-80-1-42.00 Association Dues - Sewer</t>
  </si>
  <si>
    <t>21-7-80-1-43.00 Legal - Sewer</t>
  </si>
  <si>
    <t>21-7-80-1-48.00 General Insurance - Sewer</t>
  </si>
  <si>
    <t>21-7-82-2-32.01 Electricity</t>
  </si>
  <si>
    <t>21-7-82-2-62.03 Pump Station Maintenance</t>
  </si>
  <si>
    <t>21-7-82-3-16.00 Personal Protective Gear</t>
  </si>
  <si>
    <t>21-7-82-3-31.00 Heat</t>
  </si>
  <si>
    <t>21-7-82-3-32.00 Plant Electricity</t>
  </si>
  <si>
    <t>21-7-82-3-32.02 Water usage - Treatment p</t>
  </si>
  <si>
    <t>21-7-82-3-34.00 Rubbish removal</t>
  </si>
  <si>
    <t>21-7-82-3-41.00 Permits/Certs/License</t>
  </si>
  <si>
    <t>21-7-82-3-45.00 Wastewater contracted</t>
  </si>
  <si>
    <t>21-7-82-3-45.01 Biosolids contracted</t>
  </si>
  <si>
    <t>21-7-82-3-45.02 Equipment rental</t>
  </si>
  <si>
    <t>21-7-82-3-45.03 Biosolids disposal</t>
  </si>
  <si>
    <t>21-7-82-3-46.00 Engineering</t>
  </si>
  <si>
    <t>21-7-82-3-50.00 Gas, Oil, Diesel</t>
  </si>
  <si>
    <t>21-7-82-3-52.00 Fleet maintenance</t>
  </si>
  <si>
    <t>21-7-82-3-62.01 Biosolids facility repair</t>
  </si>
  <si>
    <t>21-7-82-3-62.02 Collection system repair</t>
  </si>
  <si>
    <t>21-7-82-3-65.00 Wastewater chemicals</t>
  </si>
  <si>
    <t>21-7-82-3-65.01 Biosolids chemicals</t>
  </si>
  <si>
    <t>21-7-82-3-66.00 Supplies</t>
  </si>
  <si>
    <t>21-7-90-2-90.06 AR1-058 7a Sanit Sewer</t>
  </si>
  <si>
    <t>21-7-90-2-90.16 Jericho Rd Loan Interest</t>
  </si>
  <si>
    <t>Budgeted</t>
  </si>
  <si>
    <t>Anticipated FY23 Year End</t>
  </si>
  <si>
    <t>FY18</t>
  </si>
  <si>
    <t>FY19</t>
  </si>
  <si>
    <t>FY20</t>
  </si>
  <si>
    <t>FY21</t>
  </si>
  <si>
    <t>FY22</t>
  </si>
  <si>
    <t>FY23</t>
  </si>
  <si>
    <t>Usage Budgeted</t>
  </si>
  <si>
    <t>Usage as of 04/30/23</t>
  </si>
  <si>
    <t>Reserves</t>
  </si>
  <si>
    <t>Short Term Capital</t>
  </si>
  <si>
    <t>Water Capital</t>
  </si>
  <si>
    <t>Distribution</t>
  </si>
  <si>
    <t>Total Reserves</t>
  </si>
  <si>
    <t xml:space="preserve">  </t>
  </si>
  <si>
    <t>Wastewater Capital</t>
  </si>
  <si>
    <t>Collection System</t>
  </si>
  <si>
    <t>Contribution</t>
  </si>
  <si>
    <t>Water Reserves</t>
  </si>
  <si>
    <t>Sewer Reserves</t>
  </si>
  <si>
    <t>Water Audit Unrestricted</t>
  </si>
  <si>
    <t>Water Audit Unrestricted minus Reserves</t>
  </si>
  <si>
    <t>Sewer Audit Unrestricted</t>
  </si>
  <si>
    <t>Sewer Audit Unrestricted minus Reserves</t>
  </si>
  <si>
    <t>Proprietary Net Position Unrestricted</t>
  </si>
  <si>
    <t>Predicted Year-End</t>
  </si>
  <si>
    <t>REVENUE WATER (Revenue in red means MORE was RECEIVED than budgeted)</t>
  </si>
  <si>
    <t>Water</t>
  </si>
  <si>
    <t>Outside Consultant</t>
  </si>
  <si>
    <t>Estimated Cost</t>
  </si>
  <si>
    <t>Fiscal Year</t>
  </si>
  <si>
    <t>Wire and calibrate PH meter at water house.</t>
  </si>
  <si>
    <t>Tom Allen</t>
  </si>
  <si>
    <t>Water tank mixer replacement</t>
  </si>
  <si>
    <t>FY24</t>
  </si>
  <si>
    <t>Water tank cleaning</t>
  </si>
  <si>
    <t>Repair common alarm</t>
  </si>
  <si>
    <t>Excavation to locate Borden St. water valve</t>
  </si>
  <si>
    <t>Wastewater</t>
  </si>
  <si>
    <t>Repair pager dialer</t>
  </si>
  <si>
    <t>Replace check valve for pump station</t>
  </si>
  <si>
    <t>Phil Laramie</t>
  </si>
  <si>
    <t>Repair meters for hours of operation on each pump</t>
  </si>
  <si>
    <t>Dan Pratt</t>
  </si>
  <si>
    <t>Rebuild backwash pump 1</t>
  </si>
  <si>
    <t>Rebuild backwash pump 2</t>
  </si>
  <si>
    <t>Purchase New backwash pump</t>
  </si>
  <si>
    <t>TBD</t>
  </si>
  <si>
    <t>Grit motor assessment and repair</t>
  </si>
  <si>
    <t>Replace auger liner</t>
  </si>
  <si>
    <t>Replace air valve on dewatering press</t>
  </si>
  <si>
    <t>Purchase UV meter</t>
  </si>
  <si>
    <t>Install UV meter</t>
  </si>
  <si>
    <t>Clean and repair aeration tanks and all holding tanks</t>
  </si>
  <si>
    <t>Obtaining Quotes</t>
  </si>
  <si>
    <t>Purchase meter for septage receiving</t>
  </si>
  <si>
    <t>Wastewater Mixer</t>
  </si>
  <si>
    <t>New Influent Pumps</t>
  </si>
  <si>
    <t>Rough Estimate</t>
  </si>
  <si>
    <r>
      <rPr>
        <b/>
        <sz val="11"/>
        <color theme="1"/>
        <rFont val="Calibri"/>
        <family val="2"/>
        <scheme val="minor"/>
      </rPr>
      <t>REVENUE</t>
    </r>
    <r>
      <rPr>
        <sz val="11"/>
        <color theme="1"/>
        <rFont val="Calibri"/>
        <family val="2"/>
        <scheme val="minor"/>
      </rPr>
      <t xml:space="preserve"> WASTE WATER (Red means MORE revenue was RECEIVED than budgeted)</t>
    </r>
  </si>
  <si>
    <t>TOTAL</t>
  </si>
  <si>
    <t>Actual as of 04/30/2023</t>
  </si>
  <si>
    <t>Anticipated Revenue &amp; Expenses              May &amp; June</t>
  </si>
  <si>
    <t>EXPENSES OPERATIONAL</t>
  </si>
  <si>
    <t>EXPENSES ADMINISTRATIVE</t>
  </si>
  <si>
    <t>EXPENSES SALARIES &amp; BENEFITS</t>
  </si>
  <si>
    <t>EXPENSES CAPITAL</t>
  </si>
  <si>
    <t>VARIANCE</t>
  </si>
  <si>
    <t>20-7-90-5-90.20 RF3-487 Tilden Bridge Cochran</t>
  </si>
  <si>
    <t>EXPENSES SALARY &amp; BENEFITS</t>
  </si>
  <si>
    <t>UNASSIGNED FUNDS FY22 YEAR END AUDIT</t>
  </si>
  <si>
    <t>PREDICTED UNASSIGNED FUND BALANCE YEAR END FY23</t>
  </si>
  <si>
    <t>PREDICTED UNASSIGNED FUNDS YEAR END FY23</t>
  </si>
  <si>
    <t>UNASSIGNED FUNDS FY23 USAGE/GROWTH</t>
  </si>
  <si>
    <t>RF3-444 Bridge Street loan reimbursement</t>
  </si>
  <si>
    <t>FY23       Budgeted</t>
  </si>
  <si>
    <t>Predicted Revenue &amp; Expenses              May &amp; June</t>
  </si>
  <si>
    <t>FY23 Predicted Year End</t>
  </si>
  <si>
    <t>Yellow highlights have no predictions but may have expenses</t>
  </si>
  <si>
    <t xml:space="preserve">FY23 Projections are ONLY for Reserve funds                                            </t>
  </si>
  <si>
    <t>(see previous sheets for unassigned fund projections)</t>
  </si>
  <si>
    <t>DRAFT FY24 WATER EXPENSES AS OF 05/01/2023</t>
  </si>
  <si>
    <t>15% OF BUDGET</t>
  </si>
  <si>
    <t>UNASSIGNED FUNDS IN EXCESS OF 15%</t>
  </si>
  <si>
    <t>DRAFT FY24 SEWER EXPENSES AS OF 05/01/2023</t>
  </si>
  <si>
    <t>20-7-90-2-90.07 Jericho Rd Water principal</t>
  </si>
  <si>
    <t>20-7-90-2-90.16 Water Tank gap principal</t>
  </si>
  <si>
    <t>20-7-90-2-90.17 Water Reservoir Gap interest</t>
  </si>
  <si>
    <t>20-7-90-5-90.01 RF3-302 Water Tank principal</t>
  </si>
  <si>
    <t>20-7-90-5-90.19 RF3-444 Bridge St Ctr principal</t>
  </si>
  <si>
    <t>20-7-90-5-93.02 RF3-335 East Main Principal</t>
  </si>
  <si>
    <t>Until we get reimbursed this remains an unbudgeted expense restricting unassigned funds in FY24</t>
  </si>
  <si>
    <t>Current Yr. Pd: 10 - Budget Status Report</t>
  </si>
  <si>
    <t>20-6-00-3-01.00 Sale of Water from Hydrant</t>
  </si>
  <si>
    <t>20-7-80-0-15.03 Long Term Disability</t>
  </si>
  <si>
    <t>21-7-80-1-27.00 Training/Education - Sewer</t>
  </si>
  <si>
    <t xml:space="preserve">                                Simon Wastewater contracted</t>
  </si>
  <si>
    <t>21-7-82-3-62.00 Wastewater facility repair</t>
  </si>
  <si>
    <t>21-7-90-2-90.01 RF1-101 planning principal</t>
  </si>
  <si>
    <t>21-7-90-2-90.02 RF1-074 Phosphorus principal</t>
  </si>
  <si>
    <t>21-7-90-2-90.14 Jericho Rd loan principal 4</t>
  </si>
  <si>
    <t>Repair hazardous gas alarm</t>
  </si>
  <si>
    <t>FY23 or FY24</t>
  </si>
  <si>
    <t>Water Meter Upgrade</t>
  </si>
  <si>
    <t>Cost Without Reimbursement</t>
  </si>
  <si>
    <t xml:space="preserve">Costs that will be reimbursed with loan after initial cash outlay </t>
  </si>
  <si>
    <t>Tilden Ave. Bridge St., Cochran Rd. waterline replacement</t>
  </si>
  <si>
    <t>FY23 and FY24</t>
  </si>
  <si>
    <t>Waterline Service Inventory</t>
  </si>
  <si>
    <t>Potential Funding Source</t>
  </si>
  <si>
    <t>Unassigned Funds</t>
  </si>
  <si>
    <t>Water Capital Reserve Fund</t>
  </si>
  <si>
    <t>Water Capital Reserve Fund and Unassigned Funds</t>
  </si>
  <si>
    <t>Estimated Total Use of Unassigned Funds That will not be paid reimbursed</t>
  </si>
  <si>
    <t>Estimated Total Use of Unassigned Funds That will be paid reimbursed</t>
  </si>
  <si>
    <t>Contract with Simon Operations Services</t>
  </si>
  <si>
    <t>Per Month As needed</t>
  </si>
  <si>
    <t>20 Year Study</t>
  </si>
  <si>
    <t>Wastewater Capital Fund</t>
  </si>
  <si>
    <t>Estimated Total Use of Unassigned Funds That will not be paid reimbursed. Simon Operation Services estimated at 6 months</t>
  </si>
  <si>
    <t>Estimate Based on One Quote</t>
  </si>
  <si>
    <t>Water and Wastewater Items Identified for Repair or Replacement in FY23 and FY24</t>
  </si>
  <si>
    <t>Draft of Potential Funding Sources for FY24 and FY23 Unbudgeted Expenses</t>
  </si>
  <si>
    <t>Estimated Total Use of Unassigned Funds That will be paid reimbursed. Not including Waterline Service Inventory as this was taken into account in FY23 year end projections for unassigned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</si>
</sst>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8" fontId="19" fillId="0" borderId="0" xfId="0" applyNumberFormat="1" applyFont="1"/>
    <xf numFmtId="38" fontId="19" fillId="0" borderId="10" xfId="0" applyNumberFormat="1" applyFont="1" applyBorder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/>
    </xf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 wrapText="1"/>
    </xf>
    <xf numFmtId="38" fontId="0" fillId="33" borderId="0" xfId="0" applyNumberFormat="1" applyFill="1"/>
    <xf numFmtId="0" fontId="23" fillId="0" borderId="0" xfId="0" applyFont="1"/>
    <xf numFmtId="38" fontId="23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/>
    <xf numFmtId="42" fontId="16" fillId="0" borderId="0" xfId="0" applyNumberFormat="1" applyFont="1"/>
    <xf numFmtId="0" fontId="0" fillId="0" borderId="0" xfId="0" applyAlignment="1">
      <alignment horizontal="left" vertical="center"/>
    </xf>
    <xf numFmtId="42" fontId="0" fillId="0" borderId="0" xfId="0" applyNumberFormat="1"/>
    <xf numFmtId="38" fontId="0" fillId="0" borderId="13" xfId="0" applyNumberFormat="1" applyBorder="1"/>
    <xf numFmtId="38" fontId="0" fillId="0" borderId="15" xfId="0" applyNumberFormat="1" applyBorder="1"/>
    <xf numFmtId="40" fontId="0" fillId="0" borderId="0" xfId="0" applyNumberFormat="1"/>
    <xf numFmtId="38" fontId="20" fillId="0" borderId="0" xfId="0" applyNumberFormat="1" applyFont="1"/>
    <xf numFmtId="38" fontId="20" fillId="0" borderId="0" xfId="0" applyNumberFormat="1" applyFont="1" applyAlignment="1">
      <alignment horizontal="center"/>
    </xf>
    <xf numFmtId="38" fontId="20" fillId="0" borderId="0" xfId="0" applyNumberFormat="1" applyFont="1" applyAlignment="1">
      <alignment horizontal="center" wrapText="1"/>
    </xf>
    <xf numFmtId="38" fontId="16" fillId="33" borderId="0" xfId="0" applyNumberFormat="1" applyFont="1" applyFill="1"/>
    <xf numFmtId="0" fontId="16" fillId="33" borderId="0" xfId="0" applyFont="1" applyFill="1"/>
    <xf numFmtId="0" fontId="23" fillId="33" borderId="0" xfId="0" applyFont="1" applyFill="1"/>
    <xf numFmtId="38" fontId="23" fillId="33" borderId="0" xfId="0" applyNumberFormat="1" applyFont="1" applyFill="1"/>
    <xf numFmtId="38" fontId="19" fillId="0" borderId="13" xfId="0" applyNumberFormat="1" applyFont="1" applyBorder="1"/>
    <xf numFmtId="38" fontId="19" fillId="0" borderId="14" xfId="0" applyNumberFormat="1" applyFont="1" applyBorder="1"/>
    <xf numFmtId="38" fontId="19" fillId="0" borderId="10" xfId="0" applyNumberFormat="1" applyFont="1" applyBorder="1"/>
    <xf numFmtId="38" fontId="19" fillId="0" borderId="11" xfId="0" applyNumberFormat="1" applyFont="1" applyBorder="1"/>
    <xf numFmtId="38" fontId="19" fillId="0" borderId="12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view="pageBreakPreview" zoomScale="60" zoomScaleNormal="100" workbookViewId="0">
      <selection activeCell="F74" sqref="F74"/>
    </sheetView>
  </sheetViews>
  <sheetFormatPr defaultRowHeight="14.4" x14ac:dyDescent="0.3"/>
  <cols>
    <col min="1" max="1" width="89.6640625" bestFit="1" customWidth="1"/>
    <col min="2" max="2" width="15.88671875" style="24" customWidth="1"/>
    <col min="3" max="3" width="19.6640625" style="24" customWidth="1"/>
    <col min="4" max="4" width="20.44140625" style="24" customWidth="1"/>
    <col min="5" max="5" width="18.44140625" style="24" customWidth="1"/>
    <col min="6" max="6" width="11.88671875" style="24" customWidth="1"/>
    <col min="15" max="15" width="25.5546875" customWidth="1"/>
  </cols>
  <sheetData>
    <row r="1" spans="1:6" ht="18" x14ac:dyDescent="0.35">
      <c r="A1" s="15" t="s">
        <v>189</v>
      </c>
      <c r="B1" s="16"/>
      <c r="C1" s="16"/>
      <c r="D1" s="16"/>
      <c r="E1" s="16"/>
      <c r="F1" s="11"/>
    </row>
    <row r="2" spans="1:6" ht="18" x14ac:dyDescent="0.35">
      <c r="A2" s="30" t="s">
        <v>175</v>
      </c>
      <c r="B2" s="31"/>
      <c r="C2" s="16"/>
      <c r="D2" s="16"/>
      <c r="E2" s="16"/>
      <c r="F2" s="11"/>
    </row>
    <row r="3" spans="1:6" s="18" customFormat="1" ht="63.75" customHeight="1" x14ac:dyDescent="0.3">
      <c r="A3" s="9"/>
      <c r="B3" s="27" t="s">
        <v>172</v>
      </c>
      <c r="C3" s="27" t="s">
        <v>158</v>
      </c>
      <c r="D3" s="27" t="s">
        <v>173</v>
      </c>
      <c r="E3" s="27" t="s">
        <v>174</v>
      </c>
      <c r="F3" s="25" t="s">
        <v>164</v>
      </c>
    </row>
    <row r="4" spans="1:6" ht="18" x14ac:dyDescent="0.35">
      <c r="A4" s="15" t="s">
        <v>123</v>
      </c>
      <c r="B4" s="16"/>
      <c r="C4" s="16"/>
      <c r="D4" s="16"/>
      <c r="E4" s="16"/>
      <c r="F4" s="11"/>
    </row>
    <row r="5" spans="1:6" x14ac:dyDescent="0.3">
      <c r="A5" t="s">
        <v>0</v>
      </c>
      <c r="B5" s="11">
        <v>317547</v>
      </c>
      <c r="C5" s="11">
        <v>318064.28000000003</v>
      </c>
      <c r="D5" s="11">
        <v>0</v>
      </c>
      <c r="E5" s="11">
        <f>SUM(C5+D5)</f>
        <v>318064.28000000003</v>
      </c>
      <c r="F5" s="11"/>
    </row>
    <row r="6" spans="1:6" x14ac:dyDescent="0.3">
      <c r="A6" t="s">
        <v>190</v>
      </c>
      <c r="B6" s="11">
        <v>1500</v>
      </c>
      <c r="C6" s="11">
        <v>2748</v>
      </c>
      <c r="D6" s="11">
        <v>0</v>
      </c>
      <c r="E6" s="11">
        <f t="shared" ref="E6:E11" si="0">SUM(C6+D6)</f>
        <v>2748</v>
      </c>
      <c r="F6" s="11"/>
    </row>
    <row r="7" spans="1:6" x14ac:dyDescent="0.3">
      <c r="A7" t="s">
        <v>1</v>
      </c>
      <c r="B7" s="11">
        <v>500</v>
      </c>
      <c r="C7" s="11">
        <v>0</v>
      </c>
      <c r="D7" s="11">
        <v>0</v>
      </c>
      <c r="E7" s="11">
        <f t="shared" si="0"/>
        <v>0</v>
      </c>
      <c r="F7" s="11"/>
    </row>
    <row r="8" spans="1:6" x14ac:dyDescent="0.3">
      <c r="A8" t="s">
        <v>2</v>
      </c>
      <c r="B8" s="11">
        <v>0</v>
      </c>
      <c r="C8" s="11">
        <v>519.54</v>
      </c>
      <c r="D8" s="11">
        <v>0</v>
      </c>
      <c r="E8" s="11">
        <f t="shared" si="0"/>
        <v>519.54</v>
      </c>
      <c r="F8" s="11"/>
    </row>
    <row r="9" spans="1:6" x14ac:dyDescent="0.3">
      <c r="A9" t="s">
        <v>3</v>
      </c>
      <c r="B9" s="11">
        <v>500</v>
      </c>
      <c r="C9" s="11">
        <v>6259.77</v>
      </c>
      <c r="D9" s="11">
        <v>2700</v>
      </c>
      <c r="E9" s="11">
        <f t="shared" si="0"/>
        <v>8959.77</v>
      </c>
      <c r="F9" s="11"/>
    </row>
    <row r="10" spans="1:6" x14ac:dyDescent="0.3">
      <c r="A10" t="s">
        <v>4</v>
      </c>
      <c r="B10" s="11">
        <v>51148</v>
      </c>
      <c r="C10" s="11">
        <v>25574</v>
      </c>
      <c r="D10" s="11">
        <v>25574</v>
      </c>
      <c r="E10" s="11">
        <f>SUM(C10+D10)</f>
        <v>51148</v>
      </c>
      <c r="F10" s="11"/>
    </row>
    <row r="11" spans="1:6" ht="15" thickBot="1" x14ac:dyDescent="0.35">
      <c r="A11" s="29" t="s">
        <v>171</v>
      </c>
      <c r="B11" s="28">
        <v>0</v>
      </c>
      <c r="C11" s="28">
        <v>308785</v>
      </c>
      <c r="D11" s="28">
        <v>0</v>
      </c>
      <c r="E11" s="28">
        <f t="shared" si="0"/>
        <v>308785</v>
      </c>
      <c r="F11" s="11"/>
    </row>
    <row r="12" spans="1:6" ht="15" thickBot="1" x14ac:dyDescent="0.35">
      <c r="A12" s="18" t="s">
        <v>157</v>
      </c>
      <c r="B12" s="22">
        <f>SUM(B5:B11)</f>
        <v>371195</v>
      </c>
      <c r="C12" s="22">
        <f t="shared" ref="C12:D12" si="1">SUM(C5:C11)</f>
        <v>661950.59000000008</v>
      </c>
      <c r="D12" s="22">
        <f t="shared" si="1"/>
        <v>28274</v>
      </c>
      <c r="E12" s="22">
        <f>SUM(E5:E11)</f>
        <v>690224.59000000008</v>
      </c>
      <c r="F12" s="22">
        <f>SUM(E12-B12)</f>
        <v>319029.59000000008</v>
      </c>
    </row>
    <row r="13" spans="1:6" ht="15" thickTop="1" x14ac:dyDescent="0.3">
      <c r="B13" s="11"/>
      <c r="C13" s="11"/>
      <c r="D13" s="11"/>
      <c r="E13" s="11"/>
      <c r="F13" s="11"/>
    </row>
    <row r="14" spans="1:6" x14ac:dyDescent="0.3">
      <c r="A14" s="18" t="s">
        <v>162</v>
      </c>
      <c r="B14" s="11"/>
      <c r="C14" s="11"/>
      <c r="D14" s="11"/>
      <c r="E14" s="11"/>
      <c r="F14" s="11"/>
    </row>
    <row r="15" spans="1:6" x14ac:dyDescent="0.3">
      <c r="A15" t="s">
        <v>5</v>
      </c>
      <c r="B15" s="11">
        <v>77277</v>
      </c>
      <c r="C15" s="11">
        <v>56585.56</v>
      </c>
      <c r="D15" s="11">
        <v>9578.6200000000008</v>
      </c>
      <c r="E15" s="11">
        <f>SUM(C15+D15)</f>
        <v>66164.179999999993</v>
      </c>
      <c r="F15" s="11"/>
    </row>
    <row r="16" spans="1:6" x14ac:dyDescent="0.3">
      <c r="A16" t="s">
        <v>6</v>
      </c>
      <c r="B16" s="11">
        <v>1500</v>
      </c>
      <c r="C16" s="11">
        <v>461.55</v>
      </c>
      <c r="D16" s="11">
        <v>0</v>
      </c>
      <c r="E16" s="11">
        <f t="shared" ref="E16:E22" si="2">SUM(C16+D16)</f>
        <v>461.55</v>
      </c>
      <c r="F16" s="11"/>
    </row>
    <row r="17" spans="1:6" x14ac:dyDescent="0.3">
      <c r="A17" t="s">
        <v>7</v>
      </c>
      <c r="B17" s="11">
        <v>2400</v>
      </c>
      <c r="C17" s="11">
        <v>4438.99</v>
      </c>
      <c r="D17" s="11">
        <v>1127.06</v>
      </c>
      <c r="E17" s="11">
        <f t="shared" si="2"/>
        <v>5566.0499999999993</v>
      </c>
      <c r="F17" s="11"/>
    </row>
    <row r="18" spans="1:6" x14ac:dyDescent="0.3">
      <c r="A18" t="s">
        <v>8</v>
      </c>
      <c r="B18" s="11">
        <v>6181</v>
      </c>
      <c r="C18" s="11">
        <v>4247.66</v>
      </c>
      <c r="D18" s="11">
        <v>805.08</v>
      </c>
      <c r="E18" s="11">
        <f t="shared" si="2"/>
        <v>5052.74</v>
      </c>
      <c r="F18" s="11"/>
    </row>
    <row r="19" spans="1:6" x14ac:dyDescent="0.3">
      <c r="A19" t="s">
        <v>9</v>
      </c>
      <c r="B19" s="11">
        <v>5318</v>
      </c>
      <c r="C19" s="11">
        <v>3671.6</v>
      </c>
      <c r="D19" s="11">
        <v>695.88</v>
      </c>
      <c r="E19" s="11">
        <f t="shared" si="2"/>
        <v>4367.4799999999996</v>
      </c>
      <c r="F19" s="11"/>
    </row>
    <row r="20" spans="1:6" x14ac:dyDescent="0.3">
      <c r="A20" t="s">
        <v>10</v>
      </c>
      <c r="B20" s="11">
        <v>15023</v>
      </c>
      <c r="C20" s="11">
        <v>10338.81</v>
      </c>
      <c r="D20" s="11">
        <v>2158.92</v>
      </c>
      <c r="E20" s="11">
        <f t="shared" si="2"/>
        <v>12497.73</v>
      </c>
      <c r="F20" s="11"/>
    </row>
    <row r="21" spans="1:6" x14ac:dyDescent="0.3">
      <c r="A21" t="s">
        <v>11</v>
      </c>
      <c r="B21" s="11">
        <v>458</v>
      </c>
      <c r="C21" s="11">
        <v>397.9</v>
      </c>
      <c r="D21" s="11">
        <v>52.2</v>
      </c>
      <c r="E21" s="11">
        <f t="shared" si="2"/>
        <v>450.09999999999997</v>
      </c>
      <c r="F21" s="11"/>
    </row>
    <row r="22" spans="1:6" ht="15" thickBot="1" x14ac:dyDescent="0.35">
      <c r="A22" t="s">
        <v>191</v>
      </c>
      <c r="B22" s="11">
        <v>407</v>
      </c>
      <c r="C22" s="11">
        <v>306.27</v>
      </c>
      <c r="D22" s="11">
        <v>52.6</v>
      </c>
      <c r="E22" s="11">
        <f t="shared" si="2"/>
        <v>358.87</v>
      </c>
      <c r="F22" s="11"/>
    </row>
    <row r="23" spans="1:6" ht="15" thickBot="1" x14ac:dyDescent="0.35">
      <c r="A23" s="18" t="s">
        <v>157</v>
      </c>
      <c r="B23" s="22">
        <f>SUM(B15:B22)</f>
        <v>108564</v>
      </c>
      <c r="C23" s="22">
        <f t="shared" ref="C23:E23" si="3">SUM(C15:C22)</f>
        <v>80448.34</v>
      </c>
      <c r="D23" s="22">
        <f t="shared" si="3"/>
        <v>14470.36</v>
      </c>
      <c r="E23" s="22">
        <f t="shared" si="3"/>
        <v>94918.7</v>
      </c>
      <c r="F23" s="22">
        <f>SUM(B23-E23)</f>
        <v>13645.300000000003</v>
      </c>
    </row>
    <row r="24" spans="1:6" ht="15" thickTop="1" x14ac:dyDescent="0.3">
      <c r="B24" s="11"/>
      <c r="C24" s="11"/>
      <c r="D24" s="11"/>
      <c r="E24" s="11"/>
      <c r="F24" s="11"/>
    </row>
    <row r="25" spans="1:6" x14ac:dyDescent="0.3">
      <c r="A25" s="18" t="s">
        <v>161</v>
      </c>
      <c r="B25" s="11"/>
      <c r="C25" s="11"/>
      <c r="D25" s="11"/>
      <c r="E25" s="11"/>
      <c r="F25" s="11"/>
    </row>
    <row r="26" spans="1:6" x14ac:dyDescent="0.3">
      <c r="A26" t="s">
        <v>12</v>
      </c>
      <c r="B26" s="11">
        <v>400</v>
      </c>
      <c r="C26" s="11">
        <v>63.25</v>
      </c>
      <c r="D26" s="11">
        <v>336.75</v>
      </c>
      <c r="E26" s="11">
        <f t="shared" ref="E26:E73" si="4">SUM(C26+D26)</f>
        <v>400</v>
      </c>
      <c r="F26" s="11"/>
    </row>
    <row r="27" spans="1:6" x14ac:dyDescent="0.3">
      <c r="A27" t="s">
        <v>13</v>
      </c>
      <c r="B27" s="11">
        <v>300</v>
      </c>
      <c r="C27" s="11">
        <v>449.32</v>
      </c>
      <c r="D27" s="11">
        <v>0</v>
      </c>
      <c r="E27" s="11">
        <f t="shared" si="4"/>
        <v>449.32</v>
      </c>
      <c r="F27" s="11"/>
    </row>
    <row r="28" spans="1:6" x14ac:dyDescent="0.3">
      <c r="A28" t="s">
        <v>14</v>
      </c>
      <c r="B28" s="11">
        <v>200</v>
      </c>
      <c r="C28" s="11">
        <v>0</v>
      </c>
      <c r="D28" s="11">
        <v>0</v>
      </c>
      <c r="E28" s="11">
        <f t="shared" si="4"/>
        <v>0</v>
      </c>
      <c r="F28" s="11"/>
    </row>
    <row r="29" spans="1:6" x14ac:dyDescent="0.3">
      <c r="A29" t="s">
        <v>15</v>
      </c>
      <c r="B29" s="11">
        <v>0</v>
      </c>
      <c r="C29" s="11">
        <v>453.45</v>
      </c>
      <c r="D29" s="14">
        <v>0</v>
      </c>
      <c r="E29" s="11">
        <f t="shared" si="4"/>
        <v>453.45</v>
      </c>
      <c r="F29" s="11"/>
    </row>
    <row r="30" spans="1:6" x14ac:dyDescent="0.3">
      <c r="A30" t="s">
        <v>16</v>
      </c>
      <c r="B30" s="11">
        <v>1777</v>
      </c>
      <c r="C30" s="11">
        <v>1614.6</v>
      </c>
      <c r="D30" s="11">
        <v>387.6</v>
      </c>
      <c r="E30" s="11">
        <f t="shared" si="4"/>
        <v>2002.1999999999998</v>
      </c>
      <c r="F30" s="11"/>
    </row>
    <row r="31" spans="1:6" x14ac:dyDescent="0.3">
      <c r="A31" t="s">
        <v>17</v>
      </c>
      <c r="B31" s="11">
        <v>200</v>
      </c>
      <c r="C31" s="11">
        <v>329.4</v>
      </c>
      <c r="D31" s="11">
        <v>0</v>
      </c>
      <c r="E31" s="11">
        <f t="shared" si="4"/>
        <v>329.4</v>
      </c>
      <c r="F31" s="11"/>
    </row>
    <row r="32" spans="1:6" x14ac:dyDescent="0.3">
      <c r="A32" t="s">
        <v>18</v>
      </c>
      <c r="B32" s="11">
        <v>9000</v>
      </c>
      <c r="C32" s="11">
        <v>4500</v>
      </c>
      <c r="D32" s="11">
        <v>4500</v>
      </c>
      <c r="E32" s="11">
        <f t="shared" si="4"/>
        <v>9000</v>
      </c>
      <c r="F32" s="11"/>
    </row>
    <row r="33" spans="1:6" x14ac:dyDescent="0.3">
      <c r="A33" t="s">
        <v>19</v>
      </c>
      <c r="B33" s="11">
        <v>1305</v>
      </c>
      <c r="C33" s="11">
        <v>1400.01</v>
      </c>
      <c r="D33" s="11">
        <v>0</v>
      </c>
      <c r="E33" s="11">
        <f t="shared" si="4"/>
        <v>1400.01</v>
      </c>
      <c r="F33" s="11"/>
    </row>
    <row r="34" spans="1:6" x14ac:dyDescent="0.3">
      <c r="A34" t="s">
        <v>20</v>
      </c>
      <c r="B34" s="11">
        <v>800</v>
      </c>
      <c r="C34" s="11">
        <v>970</v>
      </c>
      <c r="D34" s="11">
        <v>30</v>
      </c>
      <c r="E34" s="11">
        <f t="shared" si="4"/>
        <v>1000</v>
      </c>
      <c r="F34" s="11"/>
    </row>
    <row r="35" spans="1:6" x14ac:dyDescent="0.3">
      <c r="A35" t="s">
        <v>21</v>
      </c>
      <c r="B35" s="11">
        <v>100</v>
      </c>
      <c r="C35" s="11">
        <v>53</v>
      </c>
      <c r="D35" s="11">
        <v>47</v>
      </c>
      <c r="E35" s="11">
        <f t="shared" si="4"/>
        <v>100</v>
      </c>
      <c r="F35" s="11"/>
    </row>
    <row r="36" spans="1:6" x14ac:dyDescent="0.3">
      <c r="A36" t="s">
        <v>22</v>
      </c>
      <c r="B36" s="11">
        <v>300</v>
      </c>
      <c r="C36" s="11">
        <v>0</v>
      </c>
      <c r="D36" s="11">
        <v>0</v>
      </c>
      <c r="E36" s="11">
        <f t="shared" si="4"/>
        <v>0</v>
      </c>
      <c r="F36" s="11"/>
    </row>
    <row r="37" spans="1:6" x14ac:dyDescent="0.3">
      <c r="A37" t="s">
        <v>23</v>
      </c>
      <c r="B37" s="11">
        <v>2500</v>
      </c>
      <c r="C37" s="11">
        <v>1342.05</v>
      </c>
      <c r="D37" s="11">
        <v>330.32</v>
      </c>
      <c r="E37" s="11">
        <f t="shared" si="4"/>
        <v>1672.37</v>
      </c>
      <c r="F37" s="11"/>
    </row>
    <row r="38" spans="1:6" x14ac:dyDescent="0.3">
      <c r="A38" t="s">
        <v>24</v>
      </c>
      <c r="B38" s="11">
        <v>200</v>
      </c>
      <c r="C38" s="11">
        <v>300</v>
      </c>
      <c r="D38" s="11">
        <v>0</v>
      </c>
      <c r="E38" s="11">
        <f t="shared" si="4"/>
        <v>300</v>
      </c>
      <c r="F38" s="11"/>
    </row>
    <row r="39" spans="1:6" x14ac:dyDescent="0.3">
      <c r="A39" t="s">
        <v>25</v>
      </c>
      <c r="B39" s="11">
        <v>0</v>
      </c>
      <c r="C39" s="11">
        <v>1526.75</v>
      </c>
      <c r="D39" s="11">
        <v>0</v>
      </c>
      <c r="E39" s="11">
        <f t="shared" si="4"/>
        <v>1526.75</v>
      </c>
      <c r="F39" s="11"/>
    </row>
    <row r="40" spans="1:6" x14ac:dyDescent="0.3">
      <c r="A40" t="s">
        <v>26</v>
      </c>
      <c r="B40" s="11">
        <v>5782</v>
      </c>
      <c r="C40" s="11">
        <v>5899.78</v>
      </c>
      <c r="D40" s="11">
        <v>1553.07</v>
      </c>
      <c r="E40" s="11">
        <f t="shared" si="4"/>
        <v>7452.8499999999995</v>
      </c>
      <c r="F40" s="11"/>
    </row>
    <row r="41" spans="1:6" ht="15" thickBot="1" x14ac:dyDescent="0.35">
      <c r="A41" s="18" t="s">
        <v>157</v>
      </c>
      <c r="B41" s="23">
        <f>SUM(B26:B40)</f>
        <v>22864</v>
      </c>
      <c r="C41" s="23">
        <f t="shared" ref="C41:E41" si="5">SUM(C26:C40)</f>
        <v>18901.61</v>
      </c>
      <c r="D41" s="23">
        <f t="shared" si="5"/>
        <v>7184.74</v>
      </c>
      <c r="E41" s="23">
        <f t="shared" si="5"/>
        <v>26086.35</v>
      </c>
      <c r="F41" s="23">
        <f>SUM(B41-E41)</f>
        <v>-3222.3499999999985</v>
      </c>
    </row>
    <row r="42" spans="1:6" ht="15" thickTop="1" x14ac:dyDescent="0.3">
      <c r="B42" s="11"/>
      <c r="C42" s="11"/>
      <c r="D42" s="11"/>
      <c r="E42" s="11"/>
      <c r="F42" s="11"/>
    </row>
    <row r="43" spans="1:6" x14ac:dyDescent="0.3">
      <c r="A43" s="18" t="s">
        <v>160</v>
      </c>
      <c r="B43" s="11"/>
      <c r="C43" s="11"/>
      <c r="D43" s="11"/>
      <c r="E43" s="11">
        <f t="shared" si="4"/>
        <v>0</v>
      </c>
      <c r="F43" s="11"/>
    </row>
    <row r="44" spans="1:6" x14ac:dyDescent="0.3">
      <c r="A44" t="s">
        <v>27</v>
      </c>
      <c r="B44" s="11">
        <v>500</v>
      </c>
      <c r="C44" s="11">
        <v>0</v>
      </c>
      <c r="D44" s="11">
        <v>500</v>
      </c>
      <c r="E44" s="11">
        <f t="shared" si="4"/>
        <v>500</v>
      </c>
      <c r="F44" s="11"/>
    </row>
    <row r="45" spans="1:6" x14ac:dyDescent="0.3">
      <c r="A45" t="s">
        <v>28</v>
      </c>
      <c r="B45" s="11">
        <v>600</v>
      </c>
      <c r="C45" s="11">
        <v>619.45000000000005</v>
      </c>
      <c r="D45" s="11">
        <v>200</v>
      </c>
      <c r="E45" s="11">
        <f t="shared" si="4"/>
        <v>819.45</v>
      </c>
      <c r="F45" s="11"/>
    </row>
    <row r="46" spans="1:6" x14ac:dyDescent="0.3">
      <c r="A46" t="s">
        <v>29</v>
      </c>
      <c r="B46" s="11">
        <v>8500</v>
      </c>
      <c r="C46" s="11">
        <v>8460.57</v>
      </c>
      <c r="D46" s="11">
        <v>2232.3000000000002</v>
      </c>
      <c r="E46" s="11">
        <f t="shared" si="4"/>
        <v>10692.869999999999</v>
      </c>
      <c r="F46" s="11"/>
    </row>
    <row r="47" spans="1:6" x14ac:dyDescent="0.3">
      <c r="A47" t="s">
        <v>30</v>
      </c>
      <c r="B47" s="11">
        <v>800</v>
      </c>
      <c r="C47" s="11">
        <v>1506.33</v>
      </c>
      <c r="D47" s="11">
        <v>1047.3599999999999</v>
      </c>
      <c r="E47" s="11">
        <f t="shared" si="4"/>
        <v>2553.6899999999996</v>
      </c>
      <c r="F47" s="11"/>
    </row>
    <row r="48" spans="1:6" x14ac:dyDescent="0.3">
      <c r="A48" t="s">
        <v>31</v>
      </c>
      <c r="B48" s="11">
        <v>1900</v>
      </c>
      <c r="C48" s="11">
        <v>537.20000000000005</v>
      </c>
      <c r="D48" s="11">
        <v>1363</v>
      </c>
      <c r="E48" s="11">
        <f t="shared" si="4"/>
        <v>1900.2</v>
      </c>
      <c r="F48" s="11"/>
    </row>
    <row r="49" spans="1:6" x14ac:dyDescent="0.3">
      <c r="A49" t="s">
        <v>32</v>
      </c>
      <c r="B49" s="11">
        <v>5000</v>
      </c>
      <c r="C49" s="11">
        <v>3286</v>
      </c>
      <c r="D49" s="11">
        <v>1200</v>
      </c>
      <c r="E49" s="11">
        <f t="shared" si="4"/>
        <v>4486</v>
      </c>
      <c r="F49" s="11"/>
    </row>
    <row r="50" spans="1:6" x14ac:dyDescent="0.3">
      <c r="A50" t="s">
        <v>33</v>
      </c>
      <c r="B50" s="11">
        <v>500</v>
      </c>
      <c r="C50" s="11">
        <v>65.64</v>
      </c>
      <c r="D50" s="11">
        <v>0</v>
      </c>
      <c r="E50" s="11">
        <f t="shared" si="4"/>
        <v>65.64</v>
      </c>
      <c r="F50" s="11"/>
    </row>
    <row r="51" spans="1:6" x14ac:dyDescent="0.3">
      <c r="A51" t="s">
        <v>34</v>
      </c>
      <c r="B51" s="11">
        <v>2000</v>
      </c>
      <c r="C51" s="11">
        <v>0</v>
      </c>
      <c r="D51" s="11">
        <v>0</v>
      </c>
      <c r="E51" s="11">
        <f t="shared" si="4"/>
        <v>0</v>
      </c>
      <c r="F51" s="11"/>
    </row>
    <row r="52" spans="1:6" x14ac:dyDescent="0.3">
      <c r="A52" t="s">
        <v>35</v>
      </c>
      <c r="B52" s="11">
        <v>500</v>
      </c>
      <c r="C52" s="11">
        <v>348.13</v>
      </c>
      <c r="D52" s="11">
        <v>151.87</v>
      </c>
      <c r="E52" s="11">
        <f t="shared" si="4"/>
        <v>500</v>
      </c>
      <c r="F52" s="11"/>
    </row>
    <row r="53" spans="1:6" x14ac:dyDescent="0.3">
      <c r="A53" t="s">
        <v>36</v>
      </c>
      <c r="B53" s="11">
        <v>1000</v>
      </c>
      <c r="C53" s="11">
        <v>169.25</v>
      </c>
      <c r="D53" s="11">
        <v>0</v>
      </c>
      <c r="E53" s="11">
        <f t="shared" si="4"/>
        <v>169.25</v>
      </c>
      <c r="F53" s="11"/>
    </row>
    <row r="54" spans="1:6" x14ac:dyDescent="0.3">
      <c r="A54" t="s">
        <v>37</v>
      </c>
      <c r="B54" s="11">
        <v>20000</v>
      </c>
      <c r="C54" s="11">
        <v>10088.14</v>
      </c>
      <c r="D54" s="14">
        <v>0</v>
      </c>
      <c r="E54" s="11">
        <f t="shared" si="4"/>
        <v>10088.14</v>
      </c>
      <c r="F54" s="11"/>
    </row>
    <row r="55" spans="1:6" x14ac:dyDescent="0.3">
      <c r="A55" t="s">
        <v>38</v>
      </c>
      <c r="B55" s="11">
        <v>5000</v>
      </c>
      <c r="C55" s="11">
        <v>434.14</v>
      </c>
      <c r="D55" s="11">
        <v>0</v>
      </c>
      <c r="E55" s="11">
        <f t="shared" si="4"/>
        <v>434.14</v>
      </c>
      <c r="F55" s="11"/>
    </row>
    <row r="56" spans="1:6" x14ac:dyDescent="0.3">
      <c r="A56" t="s">
        <v>39</v>
      </c>
      <c r="B56" s="11">
        <v>5000</v>
      </c>
      <c r="C56" s="11">
        <v>0</v>
      </c>
      <c r="D56" s="14">
        <v>0</v>
      </c>
      <c r="E56" s="11">
        <f t="shared" si="4"/>
        <v>0</v>
      </c>
      <c r="F56" s="11"/>
    </row>
    <row r="57" spans="1:6" x14ac:dyDescent="0.3">
      <c r="A57" t="s">
        <v>40</v>
      </c>
      <c r="B57" s="11">
        <v>500</v>
      </c>
      <c r="C57" s="11">
        <v>0</v>
      </c>
      <c r="D57" s="11">
        <v>500</v>
      </c>
      <c r="E57" s="11">
        <f t="shared" si="4"/>
        <v>500</v>
      </c>
      <c r="F57" s="11"/>
    </row>
    <row r="58" spans="1:6" x14ac:dyDescent="0.3">
      <c r="A58" t="s">
        <v>41</v>
      </c>
      <c r="B58" s="11">
        <v>1000</v>
      </c>
      <c r="C58" s="11">
        <v>1841.65</v>
      </c>
      <c r="D58" s="14">
        <v>0</v>
      </c>
      <c r="E58" s="11">
        <f t="shared" si="4"/>
        <v>1841.65</v>
      </c>
      <c r="F58" s="11"/>
    </row>
    <row r="59" spans="1:6" x14ac:dyDescent="0.3">
      <c r="A59" t="s">
        <v>42</v>
      </c>
      <c r="B59" s="11">
        <v>3000</v>
      </c>
      <c r="C59" s="11">
        <v>1782.36</v>
      </c>
      <c r="D59" s="11">
        <v>0</v>
      </c>
      <c r="E59" s="11">
        <f t="shared" si="4"/>
        <v>1782.36</v>
      </c>
      <c r="F59" s="11"/>
    </row>
    <row r="60" spans="1:6" ht="15" thickBot="1" x14ac:dyDescent="0.35">
      <c r="A60" t="s">
        <v>43</v>
      </c>
      <c r="B60" s="11">
        <v>1000</v>
      </c>
      <c r="C60" s="11">
        <v>1383.35</v>
      </c>
      <c r="D60" s="11">
        <v>100</v>
      </c>
      <c r="E60" s="11">
        <f t="shared" si="4"/>
        <v>1483.35</v>
      </c>
      <c r="F60" s="11"/>
    </row>
    <row r="61" spans="1:6" ht="15" thickBot="1" x14ac:dyDescent="0.35">
      <c r="A61" s="18" t="s">
        <v>157</v>
      </c>
      <c r="B61" s="22">
        <f>SUM(B44:B60)</f>
        <v>56800</v>
      </c>
      <c r="C61" s="22">
        <f t="shared" ref="C61:E61" si="6">SUM(C44:C60)</f>
        <v>30522.21</v>
      </c>
      <c r="D61" s="22">
        <f t="shared" si="6"/>
        <v>7294.53</v>
      </c>
      <c r="E61" s="22">
        <f t="shared" si="6"/>
        <v>37816.74</v>
      </c>
      <c r="F61" s="22">
        <f>SUM(B61-E61)</f>
        <v>18983.260000000002</v>
      </c>
    </row>
    <row r="62" spans="1:6" ht="15" thickTop="1" x14ac:dyDescent="0.3">
      <c r="B62" s="11"/>
      <c r="C62" s="11"/>
      <c r="D62" s="11"/>
      <c r="E62" s="11">
        <f t="shared" si="4"/>
        <v>0</v>
      </c>
      <c r="F62" s="11"/>
    </row>
    <row r="63" spans="1:6" x14ac:dyDescent="0.3">
      <c r="A63" s="18" t="s">
        <v>163</v>
      </c>
      <c r="B63" s="11"/>
      <c r="C63" s="11"/>
      <c r="D63" s="11"/>
      <c r="E63" s="11">
        <f t="shared" si="4"/>
        <v>0</v>
      </c>
      <c r="F63" s="11"/>
    </row>
    <row r="64" spans="1:6" x14ac:dyDescent="0.3">
      <c r="A64" t="s">
        <v>182</v>
      </c>
      <c r="B64" s="11">
        <v>26208</v>
      </c>
      <c r="C64" s="11">
        <v>26208</v>
      </c>
      <c r="D64" s="11">
        <v>0</v>
      </c>
      <c r="E64" s="11">
        <f t="shared" si="4"/>
        <v>26208</v>
      </c>
      <c r="F64" s="11"/>
    </row>
    <row r="65" spans="1:7" x14ac:dyDescent="0.3">
      <c r="A65" t="s">
        <v>44</v>
      </c>
      <c r="B65" s="11">
        <v>10549</v>
      </c>
      <c r="C65" s="11">
        <v>10548.39</v>
      </c>
      <c r="D65" s="11">
        <v>0</v>
      </c>
      <c r="E65" s="11">
        <f t="shared" si="4"/>
        <v>10548.39</v>
      </c>
      <c r="F65" s="11"/>
    </row>
    <row r="66" spans="1:7" x14ac:dyDescent="0.3">
      <c r="A66" t="s">
        <v>183</v>
      </c>
      <c r="B66" s="11">
        <v>25857</v>
      </c>
      <c r="C66" s="11">
        <v>25857</v>
      </c>
      <c r="D66" s="11">
        <v>0</v>
      </c>
      <c r="E66" s="11">
        <f t="shared" si="4"/>
        <v>25857</v>
      </c>
      <c r="F66" s="11"/>
    </row>
    <row r="67" spans="1:7" x14ac:dyDescent="0.3">
      <c r="A67" t="s">
        <v>184</v>
      </c>
      <c r="B67" s="11">
        <v>1482</v>
      </c>
      <c r="C67" s="11">
        <v>1410.93</v>
      </c>
      <c r="D67" s="11">
        <v>0</v>
      </c>
      <c r="E67" s="11">
        <f t="shared" si="4"/>
        <v>1410.93</v>
      </c>
      <c r="F67" s="11"/>
    </row>
    <row r="68" spans="1:7" x14ac:dyDescent="0.3">
      <c r="A68" t="s">
        <v>185</v>
      </c>
      <c r="B68" s="11">
        <v>37705</v>
      </c>
      <c r="C68" s="11">
        <v>37704.86</v>
      </c>
      <c r="D68" s="11">
        <v>0</v>
      </c>
      <c r="E68" s="11">
        <f t="shared" si="4"/>
        <v>37704.86</v>
      </c>
      <c r="F68" s="11"/>
    </row>
    <row r="69" spans="1:7" x14ac:dyDescent="0.3">
      <c r="A69" t="s">
        <v>45</v>
      </c>
      <c r="B69" s="11">
        <v>9865</v>
      </c>
      <c r="C69" s="11">
        <v>9865</v>
      </c>
      <c r="D69" s="11">
        <v>0</v>
      </c>
      <c r="E69" s="11">
        <f t="shared" si="4"/>
        <v>9865</v>
      </c>
      <c r="F69" s="11"/>
    </row>
    <row r="70" spans="1:7" x14ac:dyDescent="0.3">
      <c r="A70" t="s">
        <v>46</v>
      </c>
      <c r="B70" s="11">
        <v>0</v>
      </c>
      <c r="C70" s="11">
        <v>0</v>
      </c>
      <c r="D70" s="11">
        <v>0</v>
      </c>
      <c r="E70" s="11">
        <f t="shared" si="4"/>
        <v>0</v>
      </c>
      <c r="F70" s="11"/>
    </row>
    <row r="71" spans="1:7" x14ac:dyDescent="0.3">
      <c r="A71" t="s">
        <v>186</v>
      </c>
      <c r="B71" s="11">
        <v>2500</v>
      </c>
      <c r="C71" s="11">
        <v>0</v>
      </c>
      <c r="D71" s="11">
        <v>2500</v>
      </c>
      <c r="E71" s="11">
        <f t="shared" si="4"/>
        <v>2500</v>
      </c>
      <c r="F71" s="11"/>
    </row>
    <row r="72" spans="1:7" x14ac:dyDescent="0.3">
      <c r="A72" t="s">
        <v>187</v>
      </c>
      <c r="B72" s="11">
        <v>25140</v>
      </c>
      <c r="C72" s="11">
        <v>25140</v>
      </c>
      <c r="D72" s="11">
        <v>0</v>
      </c>
      <c r="E72" s="11">
        <f>SUM(C72+D72)</f>
        <v>25140</v>
      </c>
      <c r="F72" s="11"/>
    </row>
    <row r="73" spans="1:7" ht="15" thickBot="1" x14ac:dyDescent="0.35">
      <c r="A73" s="29" t="s">
        <v>165</v>
      </c>
      <c r="B73" s="28">
        <v>0</v>
      </c>
      <c r="C73" s="28">
        <v>93363.05</v>
      </c>
      <c r="D73" s="28"/>
      <c r="E73" s="28">
        <f t="shared" si="4"/>
        <v>93363.05</v>
      </c>
      <c r="F73" s="11"/>
      <c r="G73" t="s">
        <v>188</v>
      </c>
    </row>
    <row r="74" spans="1:7" ht="15" thickBot="1" x14ac:dyDescent="0.35">
      <c r="A74" s="18" t="s">
        <v>157</v>
      </c>
      <c r="B74" s="22">
        <f>SUM(B64:B73)</f>
        <v>139306</v>
      </c>
      <c r="C74" s="22">
        <f>SUM(C64:C73)</f>
        <v>230097.22999999998</v>
      </c>
      <c r="D74" s="22">
        <f t="shared" ref="D74" si="7">SUM(D64:D73)</f>
        <v>2500</v>
      </c>
      <c r="E74" s="22">
        <f>SUM(E64:E73)</f>
        <v>232597.22999999998</v>
      </c>
      <c r="F74" s="22">
        <f>SUM(B74-E74)</f>
        <v>-93291.229999999981</v>
      </c>
    </row>
    <row r="75" spans="1:7" ht="15" thickTop="1" x14ac:dyDescent="0.3">
      <c r="B75" s="11"/>
      <c r="C75" s="11"/>
      <c r="D75" s="11"/>
      <c r="E75" s="11"/>
      <c r="F75" s="11"/>
    </row>
    <row r="76" spans="1:7" x14ac:dyDescent="0.3">
      <c r="A76" s="18" t="s">
        <v>167</v>
      </c>
      <c r="B76" s="11"/>
      <c r="C76" s="11"/>
      <c r="D76" s="11"/>
      <c r="E76" s="11"/>
      <c r="F76" s="11">
        <v>-64135</v>
      </c>
    </row>
    <row r="77" spans="1:7" ht="15" thickBot="1" x14ac:dyDescent="0.35">
      <c r="A77" s="18" t="s">
        <v>170</v>
      </c>
      <c r="B77" s="11"/>
      <c r="C77" s="11"/>
      <c r="D77" s="11"/>
      <c r="E77" s="11"/>
      <c r="F77" s="11">
        <f>SUM(F12+F23+F41+F61+F74)</f>
        <v>255144.57000000012</v>
      </c>
    </row>
    <row r="78" spans="1:7" ht="15" thickBot="1" x14ac:dyDescent="0.35">
      <c r="A78" s="18" t="s">
        <v>169</v>
      </c>
      <c r="B78" s="11"/>
      <c r="C78" s="11"/>
      <c r="D78" s="11"/>
      <c r="E78" s="11"/>
      <c r="F78" s="22">
        <f>SUM(F76:F77)</f>
        <v>191009.57000000012</v>
      </c>
    </row>
    <row r="79" spans="1:7" ht="15" thickTop="1" x14ac:dyDescent="0.3">
      <c r="A79" s="18"/>
      <c r="B79" s="11"/>
      <c r="C79" s="11"/>
      <c r="D79" s="11"/>
      <c r="E79" s="11"/>
      <c r="F79" s="11"/>
    </row>
    <row r="80" spans="1:7" x14ac:dyDescent="0.3">
      <c r="A80" s="18" t="s">
        <v>178</v>
      </c>
      <c r="B80" s="11"/>
      <c r="C80" s="11"/>
      <c r="D80" s="11"/>
      <c r="E80" s="11"/>
      <c r="F80" s="11">
        <v>409283</v>
      </c>
    </row>
    <row r="81" spans="1:6" ht="15" thickBot="1" x14ac:dyDescent="0.35">
      <c r="A81" s="18" t="s">
        <v>179</v>
      </c>
      <c r="B81" s="11"/>
      <c r="C81" s="11"/>
      <c r="D81" s="11"/>
      <c r="E81" s="11"/>
      <c r="F81" s="11">
        <f>(F80*15%)</f>
        <v>61392.45</v>
      </c>
    </row>
    <row r="82" spans="1:6" ht="15" thickBot="1" x14ac:dyDescent="0.35">
      <c r="A82" s="18" t="s">
        <v>180</v>
      </c>
      <c r="B82" s="11"/>
      <c r="C82" s="11"/>
      <c r="D82" s="11"/>
      <c r="E82" s="11"/>
      <c r="F82" s="22">
        <f>F78-F81</f>
        <v>129617.12000000013</v>
      </c>
    </row>
    <row r="83" spans="1:6" ht="15" thickTop="1" x14ac:dyDescent="0.3"/>
  </sheetData>
  <pageMargins left="0.7" right="0.7" top="0.75" bottom="0.75" header="0.3" footer="0.3"/>
  <pageSetup scale="3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view="pageBreakPreview" zoomScale="60" zoomScaleNormal="100" workbookViewId="0">
      <selection activeCell="F80" sqref="F80"/>
    </sheetView>
  </sheetViews>
  <sheetFormatPr defaultRowHeight="14.4" x14ac:dyDescent="0.3"/>
  <cols>
    <col min="1" max="1" width="53" customWidth="1"/>
    <col min="2" max="2" width="14.44140625" style="11" customWidth="1"/>
    <col min="3" max="3" width="13.6640625" style="11" customWidth="1"/>
    <col min="4" max="4" width="19.6640625" style="11" customWidth="1"/>
    <col min="5" max="5" width="16.5546875" style="11" customWidth="1"/>
    <col min="6" max="6" width="16.6640625" style="11" customWidth="1"/>
  </cols>
  <sheetData>
    <row r="1" spans="1:6" x14ac:dyDescent="0.3">
      <c r="A1" t="s">
        <v>189</v>
      </c>
    </row>
    <row r="2" spans="1:6" ht="18" x14ac:dyDescent="0.35">
      <c r="A2" s="30" t="s">
        <v>175</v>
      </c>
      <c r="B2" s="31"/>
      <c r="C2" s="16"/>
      <c r="D2" s="16"/>
      <c r="E2" s="16"/>
    </row>
    <row r="3" spans="1:6" ht="47.25" customHeight="1" x14ac:dyDescent="0.3">
      <c r="B3" s="26" t="s">
        <v>96</v>
      </c>
      <c r="C3" s="27" t="s">
        <v>158</v>
      </c>
      <c r="D3" s="27" t="s">
        <v>159</v>
      </c>
      <c r="E3" s="27" t="s">
        <v>97</v>
      </c>
      <c r="F3" s="25" t="s">
        <v>164</v>
      </c>
    </row>
    <row r="4" spans="1:6" ht="19.5" customHeight="1" x14ac:dyDescent="0.3">
      <c r="A4" t="s">
        <v>156</v>
      </c>
      <c r="B4" s="12"/>
      <c r="C4" s="12"/>
      <c r="D4" s="13"/>
      <c r="E4" s="13"/>
    </row>
    <row r="5" spans="1:6" x14ac:dyDescent="0.3">
      <c r="A5" t="s">
        <v>47</v>
      </c>
      <c r="B5" s="11">
        <v>361325</v>
      </c>
      <c r="C5" s="11">
        <v>352746.97</v>
      </c>
      <c r="D5" s="11">
        <v>0</v>
      </c>
      <c r="E5" s="11">
        <f>SUM(C5+D5)</f>
        <v>352746.97</v>
      </c>
    </row>
    <row r="6" spans="1:6" x14ac:dyDescent="0.3">
      <c r="A6" t="s">
        <v>48</v>
      </c>
      <c r="B6" s="11">
        <v>1000</v>
      </c>
      <c r="C6" s="11">
        <v>0</v>
      </c>
      <c r="D6" s="11">
        <v>0</v>
      </c>
      <c r="E6" s="11">
        <f t="shared" ref="E6:E9" si="0">SUM(C6+D6)</f>
        <v>0</v>
      </c>
    </row>
    <row r="7" spans="1:6" x14ac:dyDescent="0.3">
      <c r="A7" t="s">
        <v>49</v>
      </c>
      <c r="B7" s="11">
        <v>0</v>
      </c>
      <c r="C7" s="11">
        <v>556.41999999999996</v>
      </c>
      <c r="D7" s="11">
        <v>0</v>
      </c>
      <c r="E7" s="11">
        <f t="shared" si="0"/>
        <v>556.41999999999996</v>
      </c>
    </row>
    <row r="8" spans="1:6" x14ac:dyDescent="0.3">
      <c r="A8" t="s">
        <v>50</v>
      </c>
      <c r="B8" s="11">
        <v>460000</v>
      </c>
      <c r="C8" s="11">
        <v>489934.08000000002</v>
      </c>
      <c r="D8" s="11">
        <v>83000</v>
      </c>
      <c r="E8" s="11">
        <f t="shared" si="0"/>
        <v>572934.08000000007</v>
      </c>
    </row>
    <row r="9" spans="1:6" ht="15" thickBot="1" x14ac:dyDescent="0.35">
      <c r="A9" t="s">
        <v>51</v>
      </c>
      <c r="B9" s="11">
        <v>1500</v>
      </c>
      <c r="C9" s="11">
        <v>14606.15</v>
      </c>
      <c r="D9" s="11">
        <v>6300</v>
      </c>
      <c r="E9" s="11">
        <f t="shared" si="0"/>
        <v>20906.150000000001</v>
      </c>
    </row>
    <row r="10" spans="1:6" ht="15" thickBot="1" x14ac:dyDescent="0.35">
      <c r="A10" s="18" t="s">
        <v>157</v>
      </c>
      <c r="B10" s="22">
        <f>SUM(B5:B9)</f>
        <v>823825</v>
      </c>
      <c r="C10" s="22">
        <f t="shared" ref="C10:E10" si="1">SUM(C5:C9)</f>
        <v>857843.62</v>
      </c>
      <c r="D10" s="22">
        <f t="shared" si="1"/>
        <v>89300</v>
      </c>
      <c r="E10" s="22">
        <f t="shared" si="1"/>
        <v>947143.62</v>
      </c>
      <c r="F10" s="22">
        <f>SUM(E10-B10)</f>
        <v>123318.62</v>
      </c>
    </row>
    <row r="11" spans="1:6" ht="15" thickTop="1" x14ac:dyDescent="0.3"/>
    <row r="12" spans="1:6" x14ac:dyDescent="0.3">
      <c r="A12" s="18" t="s">
        <v>166</v>
      </c>
    </row>
    <row r="13" spans="1:6" x14ac:dyDescent="0.3">
      <c r="A13" t="s">
        <v>52</v>
      </c>
      <c r="B13" s="11">
        <v>180312</v>
      </c>
      <c r="C13" s="11">
        <v>120366.31</v>
      </c>
      <c r="D13" s="11">
        <v>22350.14</v>
      </c>
      <c r="E13" s="11">
        <f>SUM(C13+D13)</f>
        <v>142716.45000000001</v>
      </c>
    </row>
    <row r="14" spans="1:6" x14ac:dyDescent="0.3">
      <c r="A14" t="s">
        <v>53</v>
      </c>
      <c r="B14" s="11">
        <v>3500</v>
      </c>
      <c r="C14" s="11">
        <v>1076.93</v>
      </c>
      <c r="D14" s="11">
        <v>0</v>
      </c>
      <c r="E14" s="11">
        <f t="shared" ref="E14:E20" si="2">SUM(C14+D14)</f>
        <v>1076.93</v>
      </c>
    </row>
    <row r="15" spans="1:6" x14ac:dyDescent="0.3">
      <c r="A15" t="s">
        <v>54</v>
      </c>
      <c r="B15" s="11">
        <v>5600</v>
      </c>
      <c r="C15" s="11">
        <v>10357.66</v>
      </c>
      <c r="D15" s="11">
        <v>2629.82</v>
      </c>
      <c r="E15" s="11">
        <f t="shared" si="2"/>
        <v>12987.48</v>
      </c>
    </row>
    <row r="16" spans="1:6" x14ac:dyDescent="0.3">
      <c r="A16" t="s">
        <v>55</v>
      </c>
      <c r="B16" s="11">
        <v>14423</v>
      </c>
      <c r="C16" s="11">
        <v>9911.23</v>
      </c>
      <c r="D16" s="11">
        <v>1878.54</v>
      </c>
      <c r="E16" s="11">
        <f t="shared" si="2"/>
        <v>11789.77</v>
      </c>
    </row>
    <row r="17" spans="1:6" x14ac:dyDescent="0.3">
      <c r="A17" t="s">
        <v>56</v>
      </c>
      <c r="B17" s="11">
        <v>12408</v>
      </c>
      <c r="C17" s="11">
        <v>8567.06</v>
      </c>
      <c r="D17" s="11">
        <v>1623.7</v>
      </c>
      <c r="E17" s="11">
        <f t="shared" si="2"/>
        <v>10190.76</v>
      </c>
    </row>
    <row r="18" spans="1:6" x14ac:dyDescent="0.3">
      <c r="A18" t="s">
        <v>57</v>
      </c>
      <c r="B18" s="11">
        <v>35053</v>
      </c>
      <c r="C18" s="11">
        <v>24121.68</v>
      </c>
      <c r="D18" s="11">
        <v>5037.46</v>
      </c>
      <c r="E18" s="11">
        <f t="shared" si="2"/>
        <v>29159.14</v>
      </c>
    </row>
    <row r="19" spans="1:6" x14ac:dyDescent="0.3">
      <c r="A19" t="s">
        <v>58</v>
      </c>
      <c r="B19" s="11">
        <v>1070</v>
      </c>
      <c r="C19" s="11">
        <v>928.41</v>
      </c>
      <c r="D19" s="11">
        <v>121.8</v>
      </c>
      <c r="E19" s="11">
        <f t="shared" si="2"/>
        <v>1050.21</v>
      </c>
    </row>
    <row r="20" spans="1:6" ht="15" thickBot="1" x14ac:dyDescent="0.35">
      <c r="A20" t="s">
        <v>59</v>
      </c>
      <c r="B20" s="11">
        <v>949</v>
      </c>
      <c r="C20" s="11">
        <v>714.85</v>
      </c>
      <c r="D20" s="11">
        <v>122.74</v>
      </c>
      <c r="E20" s="11">
        <f t="shared" si="2"/>
        <v>837.59</v>
      </c>
    </row>
    <row r="21" spans="1:6" ht="15" thickBot="1" x14ac:dyDescent="0.35">
      <c r="A21" s="18" t="s">
        <v>157</v>
      </c>
      <c r="B21" s="22">
        <f>SUM(B13:B20)</f>
        <v>253315</v>
      </c>
      <c r="C21" s="22">
        <f t="shared" ref="C21:E21" si="3">SUM(C13:C20)</f>
        <v>176044.13</v>
      </c>
      <c r="D21" s="22">
        <f t="shared" si="3"/>
        <v>33764.200000000004</v>
      </c>
      <c r="E21" s="22">
        <f t="shared" si="3"/>
        <v>209808.33000000002</v>
      </c>
      <c r="F21" s="22">
        <f>SUM(B21-E21)</f>
        <v>43506.669999999984</v>
      </c>
    </row>
    <row r="22" spans="1:6" ht="15" thickTop="1" x14ac:dyDescent="0.3"/>
    <row r="23" spans="1:6" x14ac:dyDescent="0.3">
      <c r="A23" s="18" t="s">
        <v>161</v>
      </c>
    </row>
    <row r="24" spans="1:6" x14ac:dyDescent="0.3">
      <c r="A24" t="s">
        <v>60</v>
      </c>
      <c r="B24" s="11">
        <v>900</v>
      </c>
      <c r="C24" s="11">
        <v>147.59</v>
      </c>
      <c r="D24" s="11">
        <v>752.41</v>
      </c>
      <c r="E24" s="11">
        <f>SUM(C24+D24)</f>
        <v>900</v>
      </c>
    </row>
    <row r="25" spans="1:6" x14ac:dyDescent="0.3">
      <c r="A25" t="s">
        <v>61</v>
      </c>
      <c r="B25" s="11">
        <v>500</v>
      </c>
      <c r="C25" s="11">
        <v>180.13</v>
      </c>
      <c r="D25" s="11">
        <v>319.87</v>
      </c>
      <c r="E25" s="11">
        <f t="shared" ref="E25:E38" si="4">SUM(C25+D25)</f>
        <v>500</v>
      </c>
    </row>
    <row r="26" spans="1:6" x14ac:dyDescent="0.3">
      <c r="A26" t="s">
        <v>62</v>
      </c>
      <c r="B26" s="11">
        <v>400</v>
      </c>
      <c r="C26" s="11">
        <v>0</v>
      </c>
      <c r="D26" s="11">
        <v>0</v>
      </c>
      <c r="E26" s="11">
        <f t="shared" si="4"/>
        <v>0</v>
      </c>
    </row>
    <row r="27" spans="1:6" x14ac:dyDescent="0.3">
      <c r="A27" t="s">
        <v>63</v>
      </c>
      <c r="B27" s="11">
        <v>0</v>
      </c>
      <c r="C27" s="11">
        <v>1634.84</v>
      </c>
      <c r="D27" s="11">
        <v>0</v>
      </c>
      <c r="E27" s="11">
        <f t="shared" si="4"/>
        <v>1634.84</v>
      </c>
    </row>
    <row r="28" spans="1:6" x14ac:dyDescent="0.3">
      <c r="A28" t="s">
        <v>64</v>
      </c>
      <c r="B28" s="11">
        <v>4145</v>
      </c>
      <c r="C28" s="11">
        <v>3190.6</v>
      </c>
      <c r="D28" s="11">
        <v>1580</v>
      </c>
      <c r="E28" s="11">
        <f t="shared" si="4"/>
        <v>4770.6000000000004</v>
      </c>
    </row>
    <row r="29" spans="1:6" x14ac:dyDescent="0.3">
      <c r="A29" t="s">
        <v>65</v>
      </c>
      <c r="B29" s="11">
        <v>400</v>
      </c>
      <c r="C29" s="11">
        <v>768.6</v>
      </c>
      <c r="D29" s="11">
        <v>384.3</v>
      </c>
      <c r="E29" s="11">
        <f t="shared" si="4"/>
        <v>1152.9000000000001</v>
      </c>
    </row>
    <row r="30" spans="1:6" x14ac:dyDescent="0.3">
      <c r="A30" t="s">
        <v>66</v>
      </c>
      <c r="B30" s="11">
        <v>21000</v>
      </c>
      <c r="C30" s="11">
        <v>10500</v>
      </c>
      <c r="D30" s="11">
        <v>10500</v>
      </c>
      <c r="E30" s="11">
        <f t="shared" si="4"/>
        <v>21000</v>
      </c>
    </row>
    <row r="31" spans="1:6" x14ac:dyDescent="0.3">
      <c r="A31" t="s">
        <v>67</v>
      </c>
      <c r="B31" s="11">
        <v>3045</v>
      </c>
      <c r="C31" s="11">
        <v>3266.66</v>
      </c>
      <c r="D31" s="11">
        <v>0</v>
      </c>
      <c r="E31" s="11">
        <f t="shared" si="4"/>
        <v>3266.66</v>
      </c>
    </row>
    <row r="32" spans="1:6" x14ac:dyDescent="0.3">
      <c r="A32" t="s">
        <v>192</v>
      </c>
      <c r="B32" s="11">
        <v>1800</v>
      </c>
      <c r="C32" s="11">
        <v>1847</v>
      </c>
      <c r="D32" s="11">
        <v>153</v>
      </c>
      <c r="E32" s="11">
        <f t="shared" si="4"/>
        <v>2000</v>
      </c>
    </row>
    <row r="33" spans="1:6" x14ac:dyDescent="0.3">
      <c r="A33" t="s">
        <v>68</v>
      </c>
      <c r="B33" s="11">
        <v>300</v>
      </c>
      <c r="C33" s="11">
        <v>240</v>
      </c>
      <c r="D33" s="11">
        <v>0</v>
      </c>
      <c r="E33" s="11">
        <f t="shared" si="4"/>
        <v>240</v>
      </c>
    </row>
    <row r="34" spans="1:6" x14ac:dyDescent="0.3">
      <c r="A34" t="s">
        <v>69</v>
      </c>
      <c r="B34" s="11">
        <v>700</v>
      </c>
      <c r="C34" s="11">
        <v>0</v>
      </c>
      <c r="D34" s="11">
        <v>0</v>
      </c>
      <c r="E34" s="11">
        <f t="shared" si="4"/>
        <v>0</v>
      </c>
    </row>
    <row r="35" spans="1:6" x14ac:dyDescent="0.3">
      <c r="A35" t="s">
        <v>70</v>
      </c>
      <c r="B35" s="11">
        <v>3800</v>
      </c>
      <c r="C35" s="11">
        <v>3036.19</v>
      </c>
      <c r="D35" s="11">
        <v>870.36</v>
      </c>
      <c r="E35" s="11">
        <f t="shared" si="4"/>
        <v>3906.55</v>
      </c>
    </row>
    <row r="36" spans="1:6" x14ac:dyDescent="0.3">
      <c r="A36" t="s">
        <v>71</v>
      </c>
      <c r="B36" s="11">
        <v>400</v>
      </c>
      <c r="C36" s="11">
        <v>700</v>
      </c>
      <c r="D36" s="14">
        <v>0</v>
      </c>
      <c r="E36" s="11">
        <f t="shared" si="4"/>
        <v>700</v>
      </c>
    </row>
    <row r="37" spans="1:6" x14ac:dyDescent="0.3">
      <c r="A37" t="s">
        <v>72</v>
      </c>
      <c r="B37" s="11">
        <v>3000</v>
      </c>
      <c r="C37" s="11">
        <v>2793.25</v>
      </c>
      <c r="D37" s="14">
        <v>0</v>
      </c>
      <c r="E37" s="11">
        <f t="shared" si="4"/>
        <v>2793.25</v>
      </c>
    </row>
    <row r="38" spans="1:6" ht="15" thickBot="1" x14ac:dyDescent="0.35">
      <c r="A38" t="s">
        <v>73</v>
      </c>
      <c r="B38" s="11">
        <v>11341</v>
      </c>
      <c r="C38" s="11">
        <v>12462.91</v>
      </c>
      <c r="D38" s="11">
        <v>3240.98</v>
      </c>
      <c r="E38" s="11">
        <f t="shared" si="4"/>
        <v>15703.89</v>
      </c>
    </row>
    <row r="39" spans="1:6" ht="15" thickBot="1" x14ac:dyDescent="0.35">
      <c r="A39" s="18" t="s">
        <v>157</v>
      </c>
      <c r="B39" s="22">
        <f>SUM(B24:B38)</f>
        <v>51731</v>
      </c>
      <c r="C39" s="22">
        <f t="shared" ref="C39:E39" si="5">SUM(C24:C38)</f>
        <v>40767.770000000004</v>
      </c>
      <c r="D39" s="22">
        <f t="shared" si="5"/>
        <v>17800.920000000002</v>
      </c>
      <c r="E39" s="22">
        <f t="shared" si="5"/>
        <v>58568.69</v>
      </c>
      <c r="F39" s="22">
        <f>SUM(B39-E39)</f>
        <v>-6837.6900000000023</v>
      </c>
    </row>
    <row r="40" spans="1:6" ht="15" thickTop="1" x14ac:dyDescent="0.3"/>
    <row r="41" spans="1:6" x14ac:dyDescent="0.3">
      <c r="A41" s="18" t="s">
        <v>160</v>
      </c>
    </row>
    <row r="42" spans="1:6" x14ac:dyDescent="0.3">
      <c r="A42" t="s">
        <v>74</v>
      </c>
      <c r="B42" s="11">
        <v>1000</v>
      </c>
      <c r="C42" s="11">
        <v>504.73</v>
      </c>
      <c r="D42" s="11">
        <v>300</v>
      </c>
      <c r="E42" s="11">
        <f t="shared" ref="E42:E63" si="6">SUM(C42+D42)</f>
        <v>804.73</v>
      </c>
    </row>
    <row r="43" spans="1:6" x14ac:dyDescent="0.3">
      <c r="A43" t="s">
        <v>75</v>
      </c>
      <c r="B43" s="11">
        <v>1800</v>
      </c>
      <c r="C43" s="11">
        <v>19339.11</v>
      </c>
      <c r="D43" s="14">
        <v>0</v>
      </c>
      <c r="E43" s="11">
        <f t="shared" si="6"/>
        <v>19339.11</v>
      </c>
    </row>
    <row r="44" spans="1:6" x14ac:dyDescent="0.3">
      <c r="A44" t="s">
        <v>76</v>
      </c>
      <c r="B44" s="11">
        <v>500</v>
      </c>
      <c r="C44" s="11">
        <v>174.85</v>
      </c>
      <c r="D44" s="11">
        <v>325.14999999999998</v>
      </c>
      <c r="E44" s="11">
        <f t="shared" si="6"/>
        <v>500</v>
      </c>
    </row>
    <row r="45" spans="1:6" x14ac:dyDescent="0.3">
      <c r="A45" t="s">
        <v>77</v>
      </c>
      <c r="B45" s="11">
        <v>10000</v>
      </c>
      <c r="C45" s="11">
        <v>7796.26</v>
      </c>
      <c r="D45" s="11">
        <v>100</v>
      </c>
      <c r="E45" s="11">
        <f t="shared" si="6"/>
        <v>7896.26</v>
      </c>
    </row>
    <row r="46" spans="1:6" x14ac:dyDescent="0.3">
      <c r="A46" t="s">
        <v>78</v>
      </c>
      <c r="B46" s="11">
        <v>40000</v>
      </c>
      <c r="C46" s="11">
        <v>35221.11</v>
      </c>
      <c r="D46" s="11">
        <v>7000</v>
      </c>
      <c r="E46" s="11">
        <f t="shared" si="6"/>
        <v>42221.11</v>
      </c>
    </row>
    <row r="47" spans="1:6" x14ac:dyDescent="0.3">
      <c r="A47" t="s">
        <v>79</v>
      </c>
      <c r="B47" s="11">
        <v>32000</v>
      </c>
      <c r="C47" s="11">
        <v>25743.19</v>
      </c>
      <c r="D47" s="11">
        <v>10500</v>
      </c>
      <c r="E47" s="11">
        <f t="shared" si="6"/>
        <v>36243.19</v>
      </c>
    </row>
    <row r="48" spans="1:6" x14ac:dyDescent="0.3">
      <c r="A48" t="s">
        <v>80</v>
      </c>
      <c r="B48" s="11">
        <v>1500</v>
      </c>
      <c r="C48" s="11">
        <v>4077.82</v>
      </c>
      <c r="D48" s="11">
        <v>1500</v>
      </c>
      <c r="E48" s="11">
        <f t="shared" si="6"/>
        <v>5577.82</v>
      </c>
    </row>
    <row r="49" spans="1:6" x14ac:dyDescent="0.3">
      <c r="A49" t="s">
        <v>81</v>
      </c>
      <c r="B49" s="11">
        <v>800</v>
      </c>
      <c r="C49" s="11">
        <v>666</v>
      </c>
      <c r="D49" s="11">
        <v>134</v>
      </c>
      <c r="E49" s="11">
        <f t="shared" si="6"/>
        <v>800</v>
      </c>
    </row>
    <row r="50" spans="1:6" x14ac:dyDescent="0.3">
      <c r="A50" t="s">
        <v>82</v>
      </c>
      <c r="B50" s="11">
        <v>7500</v>
      </c>
      <c r="C50" s="11">
        <v>12370</v>
      </c>
      <c r="D50" s="11">
        <v>900</v>
      </c>
      <c r="E50" s="11">
        <f t="shared" si="6"/>
        <v>13270</v>
      </c>
    </row>
    <row r="51" spans="1:6" x14ac:dyDescent="0.3">
      <c r="A51" t="s">
        <v>193</v>
      </c>
      <c r="B51" s="11">
        <v>0</v>
      </c>
      <c r="C51" s="11">
        <v>0</v>
      </c>
      <c r="D51" s="11">
        <v>7962.5</v>
      </c>
      <c r="E51" s="11">
        <f t="shared" si="6"/>
        <v>7962.5</v>
      </c>
    </row>
    <row r="52" spans="1:6" x14ac:dyDescent="0.3">
      <c r="A52" t="s">
        <v>83</v>
      </c>
      <c r="B52" s="11">
        <v>4500</v>
      </c>
      <c r="C52" s="11">
        <v>2535</v>
      </c>
      <c r="D52" s="11">
        <v>1965</v>
      </c>
      <c r="E52" s="11">
        <f t="shared" si="6"/>
        <v>4500</v>
      </c>
    </row>
    <row r="53" spans="1:6" x14ac:dyDescent="0.3">
      <c r="A53" t="s">
        <v>84</v>
      </c>
      <c r="B53" s="11">
        <v>500</v>
      </c>
      <c r="C53" s="11">
        <v>153.16</v>
      </c>
      <c r="D53" s="11">
        <v>0</v>
      </c>
      <c r="E53" s="11">
        <f t="shared" si="6"/>
        <v>153.16</v>
      </c>
    </row>
    <row r="54" spans="1:6" x14ac:dyDescent="0.3">
      <c r="A54" t="s">
        <v>85</v>
      </c>
      <c r="B54" s="11">
        <v>130000</v>
      </c>
      <c r="C54" s="11">
        <v>64022.69</v>
      </c>
      <c r="D54" s="11">
        <v>22500</v>
      </c>
      <c r="E54" s="11">
        <f t="shared" si="6"/>
        <v>86522.69</v>
      </c>
    </row>
    <row r="55" spans="1:6" x14ac:dyDescent="0.3">
      <c r="A55" t="s">
        <v>86</v>
      </c>
      <c r="B55" s="11">
        <v>500</v>
      </c>
      <c r="C55" s="11">
        <v>150</v>
      </c>
      <c r="D55" s="11">
        <v>0</v>
      </c>
      <c r="E55" s="11">
        <f t="shared" si="6"/>
        <v>150</v>
      </c>
    </row>
    <row r="56" spans="1:6" x14ac:dyDescent="0.3">
      <c r="A56" t="s">
        <v>87</v>
      </c>
      <c r="B56" s="11">
        <v>1800</v>
      </c>
      <c r="C56" s="11">
        <v>965.83</v>
      </c>
      <c r="D56" s="11">
        <v>300</v>
      </c>
      <c r="E56" s="11">
        <f t="shared" si="6"/>
        <v>1265.83</v>
      </c>
    </row>
    <row r="57" spans="1:6" x14ac:dyDescent="0.3">
      <c r="A57" t="s">
        <v>88</v>
      </c>
      <c r="B57" s="11">
        <v>2500</v>
      </c>
      <c r="C57" s="11">
        <v>298.99</v>
      </c>
      <c r="D57" s="11">
        <v>0</v>
      </c>
      <c r="E57" s="11">
        <f t="shared" si="6"/>
        <v>298.99</v>
      </c>
    </row>
    <row r="58" spans="1:6" x14ac:dyDescent="0.3">
      <c r="A58" t="s">
        <v>194</v>
      </c>
      <c r="B58" s="11">
        <v>8000</v>
      </c>
      <c r="C58" s="11">
        <v>16169.3</v>
      </c>
      <c r="D58" s="14">
        <v>0</v>
      </c>
      <c r="E58" s="11">
        <f t="shared" si="6"/>
        <v>16169.3</v>
      </c>
    </row>
    <row r="59" spans="1:6" x14ac:dyDescent="0.3">
      <c r="A59" t="s">
        <v>89</v>
      </c>
      <c r="B59" s="11">
        <v>8000</v>
      </c>
      <c r="C59" s="11">
        <v>3314.01</v>
      </c>
      <c r="D59" s="14">
        <v>0</v>
      </c>
      <c r="E59" s="11">
        <f t="shared" si="6"/>
        <v>3314.01</v>
      </c>
    </row>
    <row r="60" spans="1:6" x14ac:dyDescent="0.3">
      <c r="A60" t="s">
        <v>90</v>
      </c>
      <c r="B60" s="11">
        <v>4000</v>
      </c>
      <c r="C60" s="11">
        <v>5645</v>
      </c>
      <c r="D60" s="11">
        <v>3000</v>
      </c>
      <c r="E60" s="11">
        <f t="shared" si="6"/>
        <v>8645</v>
      </c>
    </row>
    <row r="61" spans="1:6" x14ac:dyDescent="0.3">
      <c r="A61" t="s">
        <v>91</v>
      </c>
      <c r="B61" s="11">
        <v>10000</v>
      </c>
      <c r="C61" s="11">
        <v>9428</v>
      </c>
      <c r="D61" s="11">
        <v>572</v>
      </c>
      <c r="E61" s="11">
        <f t="shared" si="6"/>
        <v>10000</v>
      </c>
    </row>
    <row r="62" spans="1:6" x14ac:dyDescent="0.3">
      <c r="A62" t="s">
        <v>92</v>
      </c>
      <c r="B62" s="11">
        <v>90000</v>
      </c>
      <c r="C62" s="11">
        <v>49473.11</v>
      </c>
      <c r="D62" s="11">
        <v>40526.89</v>
      </c>
      <c r="E62" s="11">
        <f t="shared" si="6"/>
        <v>90000</v>
      </c>
    </row>
    <row r="63" spans="1:6" ht="15" thickBot="1" x14ac:dyDescent="0.35">
      <c r="A63" t="s">
        <v>93</v>
      </c>
      <c r="B63" s="11">
        <v>5000</v>
      </c>
      <c r="C63" s="11">
        <v>2990.04</v>
      </c>
      <c r="D63" s="11">
        <v>2009.96</v>
      </c>
      <c r="E63" s="11">
        <f t="shared" si="6"/>
        <v>5000</v>
      </c>
    </row>
    <row r="64" spans="1:6" ht="15" thickBot="1" x14ac:dyDescent="0.35">
      <c r="A64" s="18" t="s">
        <v>157</v>
      </c>
      <c r="B64" s="22">
        <f>SUM(B42:B63)</f>
        <v>359900</v>
      </c>
      <c r="C64" s="22">
        <f t="shared" ref="C64:E64" si="7">SUM(C42:C63)</f>
        <v>261038.19999999998</v>
      </c>
      <c r="D64" s="22">
        <f t="shared" si="7"/>
        <v>99595.500000000015</v>
      </c>
      <c r="E64" s="22">
        <f t="shared" si="7"/>
        <v>360633.69999999995</v>
      </c>
      <c r="F64" s="22">
        <f>SUM(B64-E64)</f>
        <v>-733.69999999995343</v>
      </c>
    </row>
    <row r="65" spans="1:6" ht="15" thickTop="1" x14ac:dyDescent="0.3"/>
    <row r="66" spans="1:6" x14ac:dyDescent="0.3">
      <c r="A66" s="18" t="s">
        <v>163</v>
      </c>
    </row>
    <row r="67" spans="1:6" x14ac:dyDescent="0.3">
      <c r="A67" t="s">
        <v>195</v>
      </c>
      <c r="B67" s="11">
        <v>12081</v>
      </c>
      <c r="C67" s="11">
        <v>12021.12</v>
      </c>
      <c r="D67" s="11">
        <v>0</v>
      </c>
      <c r="E67" s="11">
        <f t="shared" ref="E67:E71" si="8">SUM(C67+D67)</f>
        <v>12021.12</v>
      </c>
    </row>
    <row r="68" spans="1:6" x14ac:dyDescent="0.3">
      <c r="A68" t="s">
        <v>196</v>
      </c>
      <c r="B68" s="11">
        <v>22220</v>
      </c>
      <c r="C68" s="11">
        <v>22220.18</v>
      </c>
      <c r="D68" s="11">
        <v>0</v>
      </c>
      <c r="E68" s="11">
        <f t="shared" si="8"/>
        <v>22220.18</v>
      </c>
    </row>
    <row r="69" spans="1:6" x14ac:dyDescent="0.3">
      <c r="A69" t="s">
        <v>94</v>
      </c>
      <c r="B69" s="11">
        <v>14093</v>
      </c>
      <c r="C69" s="11">
        <v>14092.53</v>
      </c>
      <c r="D69" s="11">
        <v>0</v>
      </c>
      <c r="E69" s="11">
        <f t="shared" si="8"/>
        <v>14092.53</v>
      </c>
    </row>
    <row r="70" spans="1:6" x14ac:dyDescent="0.3">
      <c r="A70" t="s">
        <v>197</v>
      </c>
      <c r="B70" s="11">
        <v>20592</v>
      </c>
      <c r="C70" s="11">
        <v>20592</v>
      </c>
      <c r="D70" s="11">
        <v>0</v>
      </c>
      <c r="E70" s="11">
        <f t="shared" si="8"/>
        <v>20592</v>
      </c>
    </row>
    <row r="71" spans="1:6" ht="15" thickBot="1" x14ac:dyDescent="0.35">
      <c r="A71" t="s">
        <v>95</v>
      </c>
      <c r="B71" s="11">
        <v>8288</v>
      </c>
      <c r="C71" s="11">
        <v>8288.02</v>
      </c>
      <c r="D71" s="11">
        <v>0</v>
      </c>
      <c r="E71" s="11">
        <f t="shared" si="8"/>
        <v>8288.02</v>
      </c>
    </row>
    <row r="72" spans="1:6" ht="15" thickBot="1" x14ac:dyDescent="0.35">
      <c r="A72" s="18" t="s">
        <v>157</v>
      </c>
      <c r="B72" s="22">
        <f>SUM(B67:B71)</f>
        <v>77274</v>
      </c>
      <c r="C72" s="22">
        <f t="shared" ref="C72:E72" si="9">SUM(C67:C71)</f>
        <v>77213.850000000006</v>
      </c>
      <c r="D72" s="22">
        <f t="shared" si="9"/>
        <v>0</v>
      </c>
      <c r="E72" s="22">
        <f t="shared" si="9"/>
        <v>77213.850000000006</v>
      </c>
      <c r="F72" s="22">
        <f>SUM(B72-E72)</f>
        <v>60.149999999994179</v>
      </c>
    </row>
    <row r="73" spans="1:6" ht="15" thickTop="1" x14ac:dyDescent="0.3"/>
    <row r="74" spans="1:6" x14ac:dyDescent="0.3">
      <c r="A74" s="18" t="s">
        <v>167</v>
      </c>
      <c r="F74" s="11">
        <v>382021</v>
      </c>
    </row>
    <row r="75" spans="1:6" ht="15" thickBot="1" x14ac:dyDescent="0.35">
      <c r="A75" s="18" t="s">
        <v>170</v>
      </c>
      <c r="F75" s="11">
        <f>SUM(F10+F21+F39+F64+F72)</f>
        <v>159314.05000000002</v>
      </c>
    </row>
    <row r="76" spans="1:6" ht="15" thickBot="1" x14ac:dyDescent="0.35">
      <c r="A76" s="18" t="s">
        <v>168</v>
      </c>
      <c r="F76" s="22">
        <f>SUM(F74:F75)</f>
        <v>541335.05000000005</v>
      </c>
    </row>
    <row r="77" spans="1:6" ht="15" thickTop="1" x14ac:dyDescent="0.3"/>
    <row r="78" spans="1:6" x14ac:dyDescent="0.3">
      <c r="A78" s="18" t="s">
        <v>181</v>
      </c>
      <c r="F78" s="11">
        <v>967874</v>
      </c>
    </row>
    <row r="79" spans="1:6" ht="15" thickBot="1" x14ac:dyDescent="0.35">
      <c r="A79" s="18" t="s">
        <v>179</v>
      </c>
      <c r="F79" s="11">
        <f>(F78*15%)</f>
        <v>145181.1</v>
      </c>
    </row>
    <row r="80" spans="1:6" ht="15" thickBot="1" x14ac:dyDescent="0.35">
      <c r="A80" s="18" t="s">
        <v>180</v>
      </c>
      <c r="F80" s="22">
        <f>F76-F79</f>
        <v>396153.95000000007</v>
      </c>
    </row>
    <row r="81" ht="15" thickTop="1" x14ac:dyDescent="0.3"/>
  </sheetData>
  <pageMargins left="0.7" right="0.7" top="0.75" bottom="0.75" header="0.3" footer="0.3"/>
  <pageSetup scale="5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view="pageBreakPreview" zoomScale="60" zoomScaleNormal="100" workbookViewId="0">
      <selection activeCell="J13" sqref="J13"/>
    </sheetView>
  </sheetViews>
  <sheetFormatPr defaultColWidth="9.109375" defaultRowHeight="15.6" x14ac:dyDescent="0.3"/>
  <cols>
    <col min="1" max="1" width="5.33203125" style="9" customWidth="1"/>
    <col min="2" max="2" width="47.109375" style="9" customWidth="1"/>
    <col min="3" max="3" width="16.5546875" style="2" customWidth="1"/>
    <col min="4" max="4" width="19.88671875" style="3" customWidth="1"/>
    <col min="5" max="5" width="16.88671875" style="3" customWidth="1"/>
    <col min="6" max="6" width="16.109375" style="3" customWidth="1"/>
    <col min="7" max="7" width="17" style="2" customWidth="1"/>
    <col min="8" max="8" width="15.5546875" style="2" customWidth="1"/>
    <col min="9" max="9" width="14.44140625" style="2" customWidth="1"/>
    <col min="10" max="10" width="23.5546875" style="2" customWidth="1"/>
    <col min="11" max="11" width="24.6640625" style="2" customWidth="1"/>
    <col min="12" max="16384" width="9.109375" style="2"/>
  </cols>
  <sheetData>
    <row r="1" spans="1:11" ht="18" x14ac:dyDescent="0.35">
      <c r="A1" s="1" t="s">
        <v>121</v>
      </c>
      <c r="B1" s="1"/>
      <c r="H1" s="39" t="s">
        <v>176</v>
      </c>
      <c r="I1" s="40"/>
      <c r="J1" s="40"/>
      <c r="K1" s="40"/>
    </row>
    <row r="2" spans="1:11" ht="18" x14ac:dyDescent="0.35">
      <c r="A2" s="1"/>
      <c r="B2" s="1"/>
      <c r="H2" s="39" t="s">
        <v>177</v>
      </c>
      <c r="I2" s="41"/>
      <c r="J2" s="41"/>
      <c r="K2" s="41"/>
    </row>
    <row r="3" spans="1:11" s="4" customFormat="1" ht="18" x14ac:dyDescent="0.35">
      <c r="C3" s="4" t="s">
        <v>98</v>
      </c>
      <c r="D3" s="5" t="s">
        <v>99</v>
      </c>
      <c r="E3" s="5" t="s">
        <v>100</v>
      </c>
      <c r="F3" s="5" t="s">
        <v>101</v>
      </c>
      <c r="G3" s="5" t="s">
        <v>102</v>
      </c>
      <c r="H3" s="6" t="s">
        <v>103</v>
      </c>
      <c r="I3" s="4" t="s">
        <v>103</v>
      </c>
      <c r="J3" s="4" t="s">
        <v>103</v>
      </c>
      <c r="K3" s="4" t="s">
        <v>103</v>
      </c>
    </row>
    <row r="4" spans="1:11" ht="18.600000000000001" thickBot="1" x14ac:dyDescent="0.4">
      <c r="A4" s="1"/>
      <c r="B4" s="1"/>
      <c r="C4" s="7"/>
      <c r="D4" s="7"/>
      <c r="E4" s="7"/>
      <c r="F4" s="7"/>
      <c r="G4" s="7"/>
      <c r="H4" s="8" t="s">
        <v>104</v>
      </c>
      <c r="I4" s="10" t="s">
        <v>114</v>
      </c>
      <c r="J4" s="10" t="s">
        <v>105</v>
      </c>
      <c r="K4" s="2" t="s">
        <v>122</v>
      </c>
    </row>
    <row r="5" spans="1:11" ht="18.600000000000001" thickBot="1" x14ac:dyDescent="0.4">
      <c r="A5" s="1" t="s">
        <v>117</v>
      </c>
      <c r="B5" s="1"/>
      <c r="C5" s="32">
        <v>298778</v>
      </c>
      <c r="D5" s="32">
        <v>243190</v>
      </c>
      <c r="E5" s="32">
        <v>-58859</v>
      </c>
      <c r="F5" s="32">
        <v>349163</v>
      </c>
      <c r="G5" s="32">
        <v>156230</v>
      </c>
      <c r="H5" s="33"/>
      <c r="I5" s="32"/>
      <c r="J5" s="32"/>
      <c r="K5" s="32"/>
    </row>
    <row r="6" spans="1:11" ht="18.600000000000001" thickTop="1" x14ac:dyDescent="0.35">
      <c r="A6" s="1" t="s">
        <v>115</v>
      </c>
      <c r="B6" s="1" t="s">
        <v>106</v>
      </c>
      <c r="C6" s="7"/>
      <c r="D6" s="7"/>
      <c r="E6" s="7"/>
      <c r="F6" s="7"/>
      <c r="G6" s="7"/>
      <c r="H6" s="34"/>
      <c r="I6" s="7"/>
      <c r="J6" s="7"/>
      <c r="K6" s="7"/>
    </row>
    <row r="7" spans="1:11" ht="18" x14ac:dyDescent="0.35">
      <c r="A7" s="1"/>
      <c r="B7" s="1" t="s">
        <v>107</v>
      </c>
      <c r="C7" s="7">
        <v>40000</v>
      </c>
      <c r="D7" s="7">
        <v>55575</v>
      </c>
      <c r="E7" s="7">
        <v>75270</v>
      </c>
      <c r="F7" s="7">
        <v>95270</v>
      </c>
      <c r="G7" s="7">
        <v>114713.66</v>
      </c>
      <c r="H7" s="34">
        <v>0</v>
      </c>
      <c r="I7" s="7">
        <v>20000</v>
      </c>
      <c r="J7" s="7">
        <v>-18722.3</v>
      </c>
      <c r="K7" s="7">
        <f>SUM(G7+H7+I7+J7)</f>
        <v>115991.36</v>
      </c>
    </row>
    <row r="8" spans="1:11" ht="18" x14ac:dyDescent="0.35">
      <c r="A8" s="1"/>
      <c r="B8" s="1" t="s">
        <v>108</v>
      </c>
      <c r="C8" s="7">
        <v>85816.57</v>
      </c>
      <c r="D8" s="7">
        <v>21069.51</v>
      </c>
      <c r="E8" s="7">
        <v>53742.41</v>
      </c>
      <c r="F8" s="7">
        <v>66359.08</v>
      </c>
      <c r="G8" s="7">
        <v>90651.26</v>
      </c>
      <c r="H8" s="34">
        <v>0</v>
      </c>
      <c r="I8" s="7">
        <v>36000</v>
      </c>
      <c r="J8" s="7">
        <v>0</v>
      </c>
      <c r="K8" s="7">
        <f t="shared" ref="K8:K17" si="0">SUM(G8+H8+I8+J8)</f>
        <v>126651.26</v>
      </c>
    </row>
    <row r="9" spans="1:11" ht="18.600000000000001" thickBot="1" x14ac:dyDescent="0.4">
      <c r="A9" s="1"/>
      <c r="B9" s="1" t="s">
        <v>109</v>
      </c>
      <c r="C9" s="7">
        <v>63265</v>
      </c>
      <c r="D9" s="7">
        <v>52702.18</v>
      </c>
      <c r="E9" s="7">
        <v>57429.68</v>
      </c>
      <c r="F9" s="7">
        <v>-11707.82</v>
      </c>
      <c r="G9" s="7">
        <v>15000</v>
      </c>
      <c r="H9" s="34">
        <v>0</v>
      </c>
      <c r="I9" s="7">
        <v>15000</v>
      </c>
      <c r="J9" s="7">
        <v>-8900</v>
      </c>
      <c r="K9" s="7">
        <f t="shared" si="0"/>
        <v>21100</v>
      </c>
    </row>
    <row r="10" spans="1:11" ht="18.600000000000001" thickBot="1" x14ac:dyDescent="0.4">
      <c r="A10" s="1"/>
      <c r="B10" s="1" t="s">
        <v>110</v>
      </c>
      <c r="C10" s="35">
        <f>SUM(C7:C9)</f>
        <v>189081.57</v>
      </c>
      <c r="D10" s="35">
        <f t="shared" ref="D10:K10" si="1">SUM(D7:D9)</f>
        <v>129346.69</v>
      </c>
      <c r="E10" s="35">
        <f t="shared" si="1"/>
        <v>186442.09</v>
      </c>
      <c r="F10" s="35">
        <f t="shared" si="1"/>
        <v>149921.26</v>
      </c>
      <c r="G10" s="35">
        <f t="shared" si="1"/>
        <v>220364.91999999998</v>
      </c>
      <c r="H10" s="36">
        <f t="shared" si="1"/>
        <v>0</v>
      </c>
      <c r="I10" s="35">
        <f t="shared" si="1"/>
        <v>71000</v>
      </c>
      <c r="J10" s="35">
        <f t="shared" si="1"/>
        <v>-27622.3</v>
      </c>
      <c r="K10" s="35">
        <f t="shared" si="1"/>
        <v>263742.62</v>
      </c>
    </row>
    <row r="11" spans="1:11" ht="18.600000000000001" thickBot="1" x14ac:dyDescent="0.4">
      <c r="A11" s="1" t="s">
        <v>118</v>
      </c>
      <c r="B11" s="1"/>
      <c r="C11" s="32">
        <f>SUM(C5-C10)</f>
        <v>109696.43</v>
      </c>
      <c r="D11" s="32">
        <f t="shared" ref="D11:G11" si="2">SUM(D5-D10)</f>
        <v>113843.31</v>
      </c>
      <c r="E11" s="32">
        <f t="shared" si="2"/>
        <v>-245301.09</v>
      </c>
      <c r="F11" s="32">
        <f t="shared" si="2"/>
        <v>199241.74</v>
      </c>
      <c r="G11" s="32">
        <f t="shared" si="2"/>
        <v>-64134.919999999984</v>
      </c>
      <c r="H11" s="33"/>
      <c r="I11" s="32"/>
      <c r="J11" s="32"/>
      <c r="K11" s="32"/>
    </row>
    <row r="12" spans="1:11" ht="18.600000000000001" thickTop="1" x14ac:dyDescent="0.35">
      <c r="A12" s="1" t="s">
        <v>111</v>
      </c>
      <c r="B12" s="1"/>
      <c r="C12" s="7"/>
      <c r="D12" s="7"/>
      <c r="E12" s="7"/>
      <c r="F12" s="7"/>
      <c r="G12" s="7"/>
      <c r="H12" s="34"/>
      <c r="I12" s="7"/>
      <c r="J12" s="7"/>
      <c r="K12" s="7"/>
    </row>
    <row r="13" spans="1:11" ht="18" x14ac:dyDescent="0.35">
      <c r="A13" s="1" t="s">
        <v>119</v>
      </c>
      <c r="B13" s="1"/>
      <c r="C13" s="7">
        <v>471819</v>
      </c>
      <c r="D13" s="7">
        <v>587860</v>
      </c>
      <c r="E13" s="7">
        <v>781772</v>
      </c>
      <c r="F13" s="7">
        <v>974341</v>
      </c>
      <c r="G13" s="7">
        <v>1048217</v>
      </c>
      <c r="H13" s="34"/>
      <c r="I13" s="7"/>
      <c r="J13" s="7"/>
      <c r="K13" s="7"/>
    </row>
    <row r="14" spans="1:11" ht="18" x14ac:dyDescent="0.35">
      <c r="A14" s="1" t="s">
        <v>116</v>
      </c>
      <c r="B14" s="1" t="s">
        <v>106</v>
      </c>
      <c r="C14" s="7"/>
      <c r="D14" s="7"/>
      <c r="E14" s="7"/>
      <c r="F14" s="7"/>
      <c r="G14" s="7"/>
      <c r="H14" s="34"/>
      <c r="I14" s="7"/>
      <c r="J14" s="7"/>
      <c r="K14" s="7"/>
    </row>
    <row r="15" spans="1:11" ht="18" x14ac:dyDescent="0.35">
      <c r="A15" s="1"/>
      <c r="B15" s="1" t="s">
        <v>112</v>
      </c>
      <c r="C15" s="7">
        <v>197761.25</v>
      </c>
      <c r="D15" s="7">
        <v>331572.25</v>
      </c>
      <c r="E15" s="7">
        <v>355769.35</v>
      </c>
      <c r="F15" s="7">
        <v>388056.35</v>
      </c>
      <c r="G15" s="7">
        <v>92754.880000000005</v>
      </c>
      <c r="H15" s="34">
        <v>0</v>
      </c>
      <c r="I15" s="7">
        <v>70000</v>
      </c>
      <c r="J15" s="7">
        <v>-6160</v>
      </c>
      <c r="K15" s="7">
        <f t="shared" si="0"/>
        <v>156594.88</v>
      </c>
    </row>
    <row r="16" spans="1:11" ht="18" x14ac:dyDescent="0.35">
      <c r="A16" s="1"/>
      <c r="B16" s="1" t="s">
        <v>107</v>
      </c>
      <c r="C16" s="7">
        <v>30682</v>
      </c>
      <c r="D16" s="7">
        <v>53521.63</v>
      </c>
      <c r="E16" s="7">
        <v>85496</v>
      </c>
      <c r="F16" s="7">
        <v>117478.84</v>
      </c>
      <c r="G16" s="7">
        <v>115384.6</v>
      </c>
      <c r="H16" s="34">
        <v>0</v>
      </c>
      <c r="I16" s="7">
        <v>50000</v>
      </c>
      <c r="J16" s="7">
        <v>-7080</v>
      </c>
      <c r="K16" s="7">
        <f t="shared" si="0"/>
        <v>158304.6</v>
      </c>
    </row>
    <row r="17" spans="1:11" ht="18.600000000000001" thickBot="1" x14ac:dyDescent="0.4">
      <c r="A17" s="1"/>
      <c r="B17" s="1" t="s">
        <v>113</v>
      </c>
      <c r="C17" s="7">
        <v>36734.879999999997</v>
      </c>
      <c r="D17" s="7">
        <v>78404.88</v>
      </c>
      <c r="E17" s="7">
        <v>87629.88</v>
      </c>
      <c r="F17" s="7">
        <v>82754.880000000005</v>
      </c>
      <c r="G17" s="7">
        <v>458056.35</v>
      </c>
      <c r="H17" s="34">
        <v>0</v>
      </c>
      <c r="I17" s="7">
        <v>10000</v>
      </c>
      <c r="J17" s="7">
        <v>0</v>
      </c>
      <c r="K17" s="7">
        <f t="shared" si="0"/>
        <v>468056.35</v>
      </c>
    </row>
    <row r="18" spans="1:11" ht="18.600000000000001" thickBot="1" x14ac:dyDescent="0.4">
      <c r="A18" s="1"/>
      <c r="B18" s="1" t="s">
        <v>110</v>
      </c>
      <c r="C18" s="35">
        <f>SUM(C15:C17)</f>
        <v>265178.13</v>
      </c>
      <c r="D18" s="35">
        <f t="shared" ref="D18:K18" si="3">SUM(D15:D17)</f>
        <v>463498.76</v>
      </c>
      <c r="E18" s="35">
        <f t="shared" si="3"/>
        <v>528895.23</v>
      </c>
      <c r="F18" s="35">
        <f t="shared" si="3"/>
        <v>588290.06999999995</v>
      </c>
      <c r="G18" s="35">
        <f t="shared" si="3"/>
        <v>666195.82999999996</v>
      </c>
      <c r="H18" s="36">
        <f t="shared" si="3"/>
        <v>0</v>
      </c>
      <c r="I18" s="35">
        <f t="shared" si="3"/>
        <v>130000</v>
      </c>
      <c r="J18" s="35">
        <f t="shared" si="3"/>
        <v>-13240</v>
      </c>
      <c r="K18" s="35">
        <f t="shared" si="3"/>
        <v>782955.83</v>
      </c>
    </row>
    <row r="19" spans="1:11" ht="18.600000000000001" thickBot="1" x14ac:dyDescent="0.4">
      <c r="A19" s="1" t="s">
        <v>120</v>
      </c>
      <c r="B19" s="1"/>
      <c r="C19" s="32">
        <f>SUM(C13-C18)</f>
        <v>206640.87</v>
      </c>
      <c r="D19" s="32">
        <f t="shared" ref="D19:G19" si="4">SUM(D13-D18)</f>
        <v>124361.23999999999</v>
      </c>
      <c r="E19" s="32">
        <f t="shared" si="4"/>
        <v>252876.77000000002</v>
      </c>
      <c r="F19" s="32">
        <f t="shared" si="4"/>
        <v>386050.93000000005</v>
      </c>
      <c r="G19" s="32">
        <f t="shared" si="4"/>
        <v>382021.17000000004</v>
      </c>
      <c r="H19" s="33"/>
      <c r="I19" s="32"/>
      <c r="J19" s="32"/>
      <c r="K19" s="32"/>
    </row>
    <row r="20" spans="1:11" ht="16.2" thickTop="1" x14ac:dyDescent="0.3"/>
  </sheetData>
  <mergeCells count="2">
    <mergeCell ref="H1:K1"/>
    <mergeCell ref="H2:K2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A2AE-40F0-47EA-872C-AD8DAAE78604}">
  <dimension ref="A1:E26"/>
  <sheetViews>
    <sheetView view="pageBreakPreview" zoomScale="60" zoomScaleNormal="100" workbookViewId="0"/>
  </sheetViews>
  <sheetFormatPr defaultRowHeight="14.4" x14ac:dyDescent="0.3"/>
  <cols>
    <col min="2" max="2" width="47.44140625" bestFit="1" customWidth="1"/>
    <col min="3" max="3" width="27.88671875" bestFit="1" customWidth="1"/>
    <col min="4" max="4" width="23.33203125" style="21" bestFit="1" customWidth="1"/>
    <col min="5" max="5" width="17.109375" customWidth="1"/>
  </cols>
  <sheetData>
    <row r="1" spans="1:5" x14ac:dyDescent="0.3">
      <c r="A1" s="18" t="s">
        <v>218</v>
      </c>
    </row>
    <row r="3" spans="1:5" x14ac:dyDescent="0.3">
      <c r="A3" s="17" t="s">
        <v>124</v>
      </c>
      <c r="C3" s="18" t="s">
        <v>125</v>
      </c>
      <c r="D3" s="19" t="s">
        <v>126</v>
      </c>
      <c r="E3" s="18" t="s">
        <v>127</v>
      </c>
    </row>
    <row r="4" spans="1:5" x14ac:dyDescent="0.3">
      <c r="B4" s="20" t="s">
        <v>128</v>
      </c>
      <c r="C4" t="s">
        <v>129</v>
      </c>
      <c r="D4" s="21" t="s">
        <v>144</v>
      </c>
      <c r="E4" t="s">
        <v>199</v>
      </c>
    </row>
    <row r="5" spans="1:5" x14ac:dyDescent="0.3">
      <c r="B5" t="s">
        <v>130</v>
      </c>
      <c r="D5" s="21">
        <v>20000</v>
      </c>
      <c r="E5" t="s">
        <v>131</v>
      </c>
    </row>
    <row r="6" spans="1:5" x14ac:dyDescent="0.3">
      <c r="B6" t="s">
        <v>132</v>
      </c>
      <c r="D6" s="21">
        <v>9000</v>
      </c>
      <c r="E6" t="s">
        <v>131</v>
      </c>
    </row>
    <row r="7" spans="1:5" x14ac:dyDescent="0.3">
      <c r="B7" t="s">
        <v>133</v>
      </c>
      <c r="C7" t="s">
        <v>129</v>
      </c>
      <c r="D7" s="21" t="s">
        <v>144</v>
      </c>
      <c r="E7" t="s">
        <v>199</v>
      </c>
    </row>
    <row r="8" spans="1:5" x14ac:dyDescent="0.3">
      <c r="B8" t="s">
        <v>134</v>
      </c>
      <c r="D8" s="21">
        <v>10000</v>
      </c>
      <c r="E8" t="s">
        <v>103</v>
      </c>
    </row>
    <row r="10" spans="1:5" x14ac:dyDescent="0.3">
      <c r="A10" s="18" t="s">
        <v>135</v>
      </c>
    </row>
    <row r="11" spans="1:5" x14ac:dyDescent="0.3">
      <c r="B11" t="s">
        <v>136</v>
      </c>
      <c r="C11" t="s">
        <v>129</v>
      </c>
      <c r="D11" s="21" t="s">
        <v>144</v>
      </c>
      <c r="E11" t="s">
        <v>199</v>
      </c>
    </row>
    <row r="12" spans="1:5" x14ac:dyDescent="0.3">
      <c r="B12" t="s">
        <v>137</v>
      </c>
      <c r="C12" t="s">
        <v>138</v>
      </c>
      <c r="D12" s="21" t="s">
        <v>144</v>
      </c>
      <c r="E12" t="s">
        <v>103</v>
      </c>
    </row>
    <row r="13" spans="1:5" x14ac:dyDescent="0.3">
      <c r="B13" t="s">
        <v>139</v>
      </c>
      <c r="C13" t="s">
        <v>140</v>
      </c>
      <c r="D13" s="21" t="s">
        <v>144</v>
      </c>
      <c r="E13" t="s">
        <v>103</v>
      </c>
    </row>
    <row r="14" spans="1:5" x14ac:dyDescent="0.3">
      <c r="B14" t="s">
        <v>141</v>
      </c>
      <c r="C14" t="s">
        <v>138</v>
      </c>
      <c r="D14" s="21">
        <v>5000</v>
      </c>
      <c r="E14" t="s">
        <v>103</v>
      </c>
    </row>
    <row r="15" spans="1:5" x14ac:dyDescent="0.3">
      <c r="B15" t="s">
        <v>142</v>
      </c>
      <c r="C15" t="s">
        <v>138</v>
      </c>
      <c r="D15" s="21">
        <v>5000</v>
      </c>
      <c r="E15" t="s">
        <v>131</v>
      </c>
    </row>
    <row r="16" spans="1:5" x14ac:dyDescent="0.3">
      <c r="B16" t="s">
        <v>143</v>
      </c>
      <c r="D16" s="21" t="s">
        <v>144</v>
      </c>
      <c r="E16" t="s">
        <v>103</v>
      </c>
    </row>
    <row r="17" spans="2:5" x14ac:dyDescent="0.3">
      <c r="B17" t="s">
        <v>145</v>
      </c>
      <c r="C17" t="s">
        <v>140</v>
      </c>
      <c r="D17" s="21" t="s">
        <v>144</v>
      </c>
      <c r="E17" t="s">
        <v>103</v>
      </c>
    </row>
    <row r="18" spans="2:5" x14ac:dyDescent="0.3">
      <c r="B18" t="s">
        <v>146</v>
      </c>
      <c r="C18" t="s">
        <v>138</v>
      </c>
      <c r="D18" s="21" t="s">
        <v>144</v>
      </c>
      <c r="E18" t="s">
        <v>103</v>
      </c>
    </row>
    <row r="19" spans="2:5" x14ac:dyDescent="0.3">
      <c r="B19" t="s">
        <v>147</v>
      </c>
      <c r="D19" s="21" t="s">
        <v>144</v>
      </c>
      <c r="E19" t="s">
        <v>103</v>
      </c>
    </row>
    <row r="20" spans="2:5" x14ac:dyDescent="0.3">
      <c r="B20" t="s">
        <v>198</v>
      </c>
      <c r="C20" t="s">
        <v>138</v>
      </c>
      <c r="D20" s="21" t="s">
        <v>144</v>
      </c>
      <c r="E20" t="s">
        <v>103</v>
      </c>
    </row>
    <row r="21" spans="2:5" x14ac:dyDescent="0.3">
      <c r="B21" t="s">
        <v>148</v>
      </c>
      <c r="D21" s="21">
        <v>2128</v>
      </c>
      <c r="E21" t="s">
        <v>103</v>
      </c>
    </row>
    <row r="22" spans="2:5" x14ac:dyDescent="0.3">
      <c r="B22" t="s">
        <v>149</v>
      </c>
      <c r="C22" t="s">
        <v>129</v>
      </c>
      <c r="D22" s="21" t="s">
        <v>144</v>
      </c>
    </row>
    <row r="23" spans="2:5" x14ac:dyDescent="0.3">
      <c r="B23" t="s">
        <v>150</v>
      </c>
      <c r="C23" t="s">
        <v>217</v>
      </c>
      <c r="D23" s="21">
        <v>115000</v>
      </c>
      <c r="E23" t="s">
        <v>199</v>
      </c>
    </row>
    <row r="24" spans="2:5" x14ac:dyDescent="0.3">
      <c r="B24" t="s">
        <v>152</v>
      </c>
      <c r="C24" t="s">
        <v>151</v>
      </c>
      <c r="D24" s="21" t="s">
        <v>144</v>
      </c>
      <c r="E24" t="s">
        <v>103</v>
      </c>
    </row>
    <row r="25" spans="2:5" x14ac:dyDescent="0.3">
      <c r="B25" t="s">
        <v>153</v>
      </c>
      <c r="D25" s="21">
        <v>8500</v>
      </c>
      <c r="E25" t="s">
        <v>103</v>
      </c>
    </row>
    <row r="26" spans="2:5" x14ac:dyDescent="0.3">
      <c r="B26" t="s">
        <v>154</v>
      </c>
      <c r="C26" t="s">
        <v>155</v>
      </c>
      <c r="D26" s="21">
        <v>60000</v>
      </c>
      <c r="E26" t="s">
        <v>131</v>
      </c>
    </row>
  </sheetData>
  <pageMargins left="0.7" right="0.7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C376-6DC1-415C-8579-65167E176F5D}">
  <dimension ref="A1:F48"/>
  <sheetViews>
    <sheetView view="pageBreakPreview" zoomScale="60" zoomScaleNormal="100" workbookViewId="0">
      <selection activeCell="D18" sqref="D18"/>
    </sheetView>
  </sheetViews>
  <sheetFormatPr defaultRowHeight="14.4" x14ac:dyDescent="0.3"/>
  <cols>
    <col min="2" max="2" width="68.109375" bestFit="1" customWidth="1"/>
    <col min="3" max="3" width="27.88671875" bestFit="1" customWidth="1"/>
    <col min="4" max="4" width="17.44140625" style="21" bestFit="1" customWidth="1"/>
    <col min="5" max="5" width="13.33203125" bestFit="1" customWidth="1"/>
    <col min="6" max="6" width="53.5546875" customWidth="1"/>
  </cols>
  <sheetData>
    <row r="1" spans="1:6" x14ac:dyDescent="0.3">
      <c r="A1" s="18" t="s">
        <v>219</v>
      </c>
    </row>
    <row r="3" spans="1:6" x14ac:dyDescent="0.3">
      <c r="A3" s="17" t="s">
        <v>124</v>
      </c>
      <c r="C3" s="18" t="s">
        <v>125</v>
      </c>
      <c r="D3" s="19" t="s">
        <v>126</v>
      </c>
      <c r="E3" s="18" t="s">
        <v>127</v>
      </c>
      <c r="F3" s="18" t="s">
        <v>206</v>
      </c>
    </row>
    <row r="4" spans="1:6" x14ac:dyDescent="0.3">
      <c r="A4" s="17"/>
      <c r="C4" s="18"/>
      <c r="D4" s="19"/>
      <c r="E4" s="18"/>
    </row>
    <row r="5" spans="1:6" x14ac:dyDescent="0.3">
      <c r="A5" s="37" t="s">
        <v>201</v>
      </c>
      <c r="C5" s="18"/>
      <c r="D5" s="19"/>
      <c r="E5" s="18"/>
    </row>
    <row r="6" spans="1:6" x14ac:dyDescent="0.3">
      <c r="B6" s="20" t="s">
        <v>128</v>
      </c>
      <c r="C6" t="s">
        <v>129</v>
      </c>
      <c r="D6" s="21" t="s">
        <v>144</v>
      </c>
      <c r="E6" t="s">
        <v>199</v>
      </c>
      <c r="F6" t="s">
        <v>207</v>
      </c>
    </row>
    <row r="7" spans="1:6" x14ac:dyDescent="0.3">
      <c r="B7" t="s">
        <v>130</v>
      </c>
      <c r="D7" s="21">
        <v>20000</v>
      </c>
      <c r="E7" t="s">
        <v>131</v>
      </c>
      <c r="F7" t="s">
        <v>208</v>
      </c>
    </row>
    <row r="8" spans="1:6" x14ac:dyDescent="0.3">
      <c r="B8" t="s">
        <v>132</v>
      </c>
      <c r="D8" s="21">
        <v>9000</v>
      </c>
      <c r="E8" t="s">
        <v>131</v>
      </c>
      <c r="F8" t="s">
        <v>208</v>
      </c>
    </row>
    <row r="9" spans="1:6" x14ac:dyDescent="0.3">
      <c r="B9" t="s">
        <v>133</v>
      </c>
      <c r="C9" t="s">
        <v>129</v>
      </c>
      <c r="D9" s="21" t="s">
        <v>144</v>
      </c>
      <c r="E9" t="s">
        <v>199</v>
      </c>
      <c r="F9" t="s">
        <v>207</v>
      </c>
    </row>
    <row r="10" spans="1:6" x14ac:dyDescent="0.3">
      <c r="B10" t="s">
        <v>134</v>
      </c>
      <c r="D10" s="21">
        <v>10000</v>
      </c>
      <c r="E10" t="s">
        <v>103</v>
      </c>
      <c r="F10" t="s">
        <v>207</v>
      </c>
    </row>
    <row r="11" spans="1:6" x14ac:dyDescent="0.3">
      <c r="B11" t="s">
        <v>200</v>
      </c>
      <c r="D11" s="21">
        <v>125000</v>
      </c>
      <c r="E11" t="s">
        <v>131</v>
      </c>
      <c r="F11" t="s">
        <v>209</v>
      </c>
    </row>
    <row r="13" spans="1:6" x14ac:dyDescent="0.3">
      <c r="A13" t="s">
        <v>202</v>
      </c>
    </row>
    <row r="14" spans="1:6" x14ac:dyDescent="0.3">
      <c r="B14" t="s">
        <v>203</v>
      </c>
      <c r="D14" s="21">
        <v>92000</v>
      </c>
      <c r="E14" t="s">
        <v>204</v>
      </c>
      <c r="F14" t="s">
        <v>207</v>
      </c>
    </row>
    <row r="15" spans="1:6" x14ac:dyDescent="0.3">
      <c r="B15" t="s">
        <v>205</v>
      </c>
      <c r="D15" s="21">
        <v>43300</v>
      </c>
      <c r="E15" t="s">
        <v>204</v>
      </c>
      <c r="F15" t="s">
        <v>207</v>
      </c>
    </row>
    <row r="17" spans="1:6" x14ac:dyDescent="0.3">
      <c r="B17" t="s">
        <v>210</v>
      </c>
      <c r="D17" s="21">
        <f>SUM(D10+D11)</f>
        <v>135000</v>
      </c>
    </row>
    <row r="18" spans="1:6" ht="43.2" x14ac:dyDescent="0.3">
      <c r="B18" s="38" t="s">
        <v>220</v>
      </c>
      <c r="D18" s="21">
        <f>SUM(D15)</f>
        <v>43300</v>
      </c>
    </row>
    <row r="22" spans="1:6" x14ac:dyDescent="0.3">
      <c r="A22" s="18" t="s">
        <v>135</v>
      </c>
      <c r="C22" s="18" t="s">
        <v>125</v>
      </c>
      <c r="D22" s="19" t="s">
        <v>126</v>
      </c>
      <c r="E22" s="18" t="s">
        <v>127</v>
      </c>
      <c r="F22" s="18" t="s">
        <v>206</v>
      </c>
    </row>
    <row r="23" spans="1:6" x14ac:dyDescent="0.3">
      <c r="A23" s="18"/>
    </row>
    <row r="24" spans="1:6" x14ac:dyDescent="0.3">
      <c r="A24" s="37" t="s">
        <v>201</v>
      </c>
    </row>
    <row r="25" spans="1:6" x14ac:dyDescent="0.3">
      <c r="B25" t="s">
        <v>136</v>
      </c>
      <c r="C25" t="s">
        <v>129</v>
      </c>
      <c r="D25" s="21" t="s">
        <v>144</v>
      </c>
      <c r="E25" t="s">
        <v>199</v>
      </c>
      <c r="F25" t="s">
        <v>207</v>
      </c>
    </row>
    <row r="26" spans="1:6" x14ac:dyDescent="0.3">
      <c r="B26" t="s">
        <v>137</v>
      </c>
      <c r="C26" t="s">
        <v>138</v>
      </c>
      <c r="D26" s="21" t="s">
        <v>144</v>
      </c>
      <c r="E26" t="s">
        <v>103</v>
      </c>
      <c r="F26" t="s">
        <v>207</v>
      </c>
    </row>
    <row r="27" spans="1:6" x14ac:dyDescent="0.3">
      <c r="B27" t="s">
        <v>139</v>
      </c>
      <c r="C27" t="s">
        <v>140</v>
      </c>
      <c r="D27" s="21" t="s">
        <v>144</v>
      </c>
      <c r="E27" t="s">
        <v>103</v>
      </c>
      <c r="F27" t="s">
        <v>207</v>
      </c>
    </row>
    <row r="28" spans="1:6" x14ac:dyDescent="0.3">
      <c r="B28" t="s">
        <v>141</v>
      </c>
      <c r="C28" t="s">
        <v>138</v>
      </c>
      <c r="D28" s="21">
        <v>5000</v>
      </c>
      <c r="E28" t="s">
        <v>103</v>
      </c>
      <c r="F28" t="s">
        <v>207</v>
      </c>
    </row>
    <row r="29" spans="1:6" x14ac:dyDescent="0.3">
      <c r="B29" t="s">
        <v>142</v>
      </c>
      <c r="C29" t="s">
        <v>138</v>
      </c>
      <c r="D29" s="21">
        <v>5000</v>
      </c>
      <c r="E29" t="s">
        <v>131</v>
      </c>
      <c r="F29" t="s">
        <v>207</v>
      </c>
    </row>
    <row r="30" spans="1:6" x14ac:dyDescent="0.3">
      <c r="B30" t="s">
        <v>143</v>
      </c>
      <c r="D30" s="21" t="s">
        <v>144</v>
      </c>
      <c r="E30" t="s">
        <v>103</v>
      </c>
      <c r="F30" t="s">
        <v>207</v>
      </c>
    </row>
    <row r="31" spans="1:6" x14ac:dyDescent="0.3">
      <c r="B31" t="s">
        <v>145</v>
      </c>
      <c r="C31" t="s">
        <v>140</v>
      </c>
      <c r="D31" s="21" t="s">
        <v>144</v>
      </c>
      <c r="E31" t="s">
        <v>103</v>
      </c>
      <c r="F31" t="s">
        <v>207</v>
      </c>
    </row>
    <row r="32" spans="1:6" x14ac:dyDescent="0.3">
      <c r="B32" t="s">
        <v>146</v>
      </c>
      <c r="C32" t="s">
        <v>138</v>
      </c>
      <c r="D32" s="21" t="s">
        <v>144</v>
      </c>
      <c r="E32" t="s">
        <v>103</v>
      </c>
      <c r="F32" t="s">
        <v>207</v>
      </c>
    </row>
    <row r="33" spans="1:6" x14ac:dyDescent="0.3">
      <c r="B33" t="s">
        <v>147</v>
      </c>
      <c r="D33" s="21" t="s">
        <v>144</v>
      </c>
      <c r="E33" t="s">
        <v>103</v>
      </c>
      <c r="F33" t="s">
        <v>207</v>
      </c>
    </row>
    <row r="34" spans="1:6" x14ac:dyDescent="0.3">
      <c r="B34" t="s">
        <v>198</v>
      </c>
      <c r="C34" t="s">
        <v>138</v>
      </c>
      <c r="D34" s="21" t="s">
        <v>144</v>
      </c>
      <c r="E34" t="s">
        <v>103</v>
      </c>
      <c r="F34" t="s">
        <v>207</v>
      </c>
    </row>
    <row r="35" spans="1:6" x14ac:dyDescent="0.3">
      <c r="B35" t="s">
        <v>148</v>
      </c>
      <c r="D35" s="21">
        <v>2128</v>
      </c>
      <c r="E35" t="s">
        <v>103</v>
      </c>
      <c r="F35" t="s">
        <v>207</v>
      </c>
    </row>
    <row r="36" spans="1:6" x14ac:dyDescent="0.3">
      <c r="B36" t="s">
        <v>149</v>
      </c>
      <c r="C36" t="s">
        <v>129</v>
      </c>
      <c r="D36" s="21" t="s">
        <v>144</v>
      </c>
      <c r="F36" t="s">
        <v>207</v>
      </c>
    </row>
    <row r="37" spans="1:6" x14ac:dyDescent="0.3">
      <c r="B37" t="s">
        <v>150</v>
      </c>
      <c r="C37" t="s">
        <v>217</v>
      </c>
      <c r="D37" s="21">
        <v>115000</v>
      </c>
      <c r="E37" t="s">
        <v>199</v>
      </c>
      <c r="F37" t="s">
        <v>215</v>
      </c>
    </row>
    <row r="38" spans="1:6" x14ac:dyDescent="0.3">
      <c r="B38" t="s">
        <v>152</v>
      </c>
      <c r="C38" t="s">
        <v>151</v>
      </c>
      <c r="D38" s="21" t="s">
        <v>144</v>
      </c>
      <c r="E38" t="s">
        <v>103</v>
      </c>
      <c r="F38" t="s">
        <v>207</v>
      </c>
    </row>
    <row r="39" spans="1:6" x14ac:dyDescent="0.3">
      <c r="B39" t="s">
        <v>153</v>
      </c>
      <c r="D39" s="21">
        <v>8500</v>
      </c>
      <c r="E39" t="s">
        <v>103</v>
      </c>
      <c r="F39" t="s">
        <v>207</v>
      </c>
    </row>
    <row r="40" spans="1:6" x14ac:dyDescent="0.3">
      <c r="B40" t="s">
        <v>154</v>
      </c>
      <c r="C40" t="s">
        <v>155</v>
      </c>
      <c r="D40" s="21">
        <v>60000</v>
      </c>
      <c r="E40" t="s">
        <v>131</v>
      </c>
      <c r="F40" t="s">
        <v>215</v>
      </c>
    </row>
    <row r="41" spans="1:6" x14ac:dyDescent="0.3">
      <c r="B41" t="s">
        <v>212</v>
      </c>
      <c r="C41" t="s">
        <v>213</v>
      </c>
      <c r="D41" s="21">
        <v>3185</v>
      </c>
      <c r="E41" t="s">
        <v>204</v>
      </c>
      <c r="F41" t="s">
        <v>207</v>
      </c>
    </row>
    <row r="43" spans="1:6" x14ac:dyDescent="0.3">
      <c r="A43" t="s">
        <v>202</v>
      </c>
    </row>
    <row r="44" spans="1:6" x14ac:dyDescent="0.3">
      <c r="B44" t="s">
        <v>214</v>
      </c>
      <c r="D44" s="21">
        <v>154000</v>
      </c>
      <c r="E44" t="s">
        <v>204</v>
      </c>
    </row>
    <row r="47" spans="1:6" ht="28.8" x14ac:dyDescent="0.3">
      <c r="B47" s="38" t="s">
        <v>216</v>
      </c>
      <c r="D47" s="21">
        <f>SUM(D28+D29+D35+D39+(D41*6))</f>
        <v>39738</v>
      </c>
    </row>
    <row r="48" spans="1:6" x14ac:dyDescent="0.3">
      <c r="B48" t="s">
        <v>211</v>
      </c>
      <c r="D48" s="21">
        <f>SUM(D44)</f>
        <v>154000</v>
      </c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Water</vt:lpstr>
      <vt:lpstr>Sewer</vt:lpstr>
      <vt:lpstr>Unassigned &amp; Reserves</vt:lpstr>
      <vt:lpstr>Repair or Replacement</vt:lpstr>
      <vt:lpstr>Draft Funding 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Town Manager</cp:lastModifiedBy>
  <cp:lastPrinted>2023-04-27T22:56:07Z</cp:lastPrinted>
  <dcterms:created xsi:type="dcterms:W3CDTF">2023-04-20T17:12:40Z</dcterms:created>
  <dcterms:modified xsi:type="dcterms:W3CDTF">2023-04-27T22:56:15Z</dcterms:modified>
</cp:coreProperties>
</file>