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For May 1 meeting\Final Docs for May 1 meeting\"/>
    </mc:Choice>
  </mc:AlternateContent>
  <xr:revisionPtr revIDLastSave="0" documentId="13_ncr:1_{78B1BFEF-2D45-4505-9F22-48FB88CC6929}" xr6:coauthVersionLast="47" xr6:coauthVersionMax="47" xr10:uidLastSave="{00000000-0000-0000-0000-000000000000}"/>
  <bookViews>
    <workbookView xWindow="-120" yWindow="-120" windowWidth="24240" windowHeight="13140" tabRatio="602" activeTab="1" xr2:uid="{00000000-000D-0000-FFFF-FFFF00000000}"/>
  </bookViews>
  <sheets>
    <sheet name="Water FY23" sheetId="1" r:id="rId1"/>
    <sheet name="Wastewater FY23" sheetId="2" r:id="rId2"/>
    <sheet name="Fire Protection" sheetId="3" r:id="rId3"/>
  </sheets>
  <definedNames>
    <definedName name="_xlnm.Print_Area" localSheetId="1">'Wastewater FY23'!$A$1:$I$77</definedName>
    <definedName name="_xlnm.Print_Titles" localSheetId="1">'Wastewater FY23'!$2:$2</definedName>
    <definedName name="_xlnm.Print_Titles" localSheetId="0">'Water FY23'!$2:$2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D70" i="1"/>
  <c r="E70" i="1"/>
  <c r="F70" i="1"/>
  <c r="D56" i="1"/>
  <c r="E56" i="1"/>
  <c r="F56" i="1"/>
  <c r="D36" i="1"/>
  <c r="D74" i="1" s="1"/>
  <c r="E36" i="1"/>
  <c r="E74" i="1" s="1"/>
  <c r="F36" i="1"/>
  <c r="F74" i="1" s="1"/>
  <c r="D10" i="1"/>
  <c r="D72" i="1" s="1"/>
  <c r="E10" i="1"/>
  <c r="F10" i="1"/>
  <c r="F9" i="2"/>
  <c r="D77" i="1" l="1"/>
  <c r="F77" i="1"/>
  <c r="D82" i="1"/>
  <c r="E77" i="1"/>
  <c r="D74" i="2"/>
  <c r="E74" i="2"/>
  <c r="E82" i="1" s="1"/>
  <c r="D72" i="2"/>
  <c r="D80" i="1" s="1"/>
  <c r="D84" i="1" s="1"/>
  <c r="D70" i="2"/>
  <c r="E70" i="2"/>
  <c r="F70" i="2"/>
  <c r="C70" i="2"/>
  <c r="D59" i="2"/>
  <c r="E59" i="2"/>
  <c r="F59" i="2"/>
  <c r="C59" i="2"/>
  <c r="D35" i="2"/>
  <c r="E35" i="2"/>
  <c r="F35" i="2"/>
  <c r="G35" i="2" s="1"/>
  <c r="C35" i="2"/>
  <c r="C74" i="2" s="1"/>
  <c r="D9" i="2"/>
  <c r="E9" i="2"/>
  <c r="E72" i="2" s="1"/>
  <c r="C70" i="1"/>
  <c r="C56" i="1"/>
  <c r="C36" i="1"/>
  <c r="C74" i="1" s="1"/>
  <c r="C82" i="1" s="1"/>
  <c r="G57" i="2"/>
  <c r="G8" i="2"/>
  <c r="G65" i="1"/>
  <c r="G53" i="1"/>
  <c r="G42" i="1"/>
  <c r="G29" i="1"/>
  <c r="G16" i="1"/>
  <c r="G8" i="1"/>
  <c r="G4" i="1"/>
  <c r="G63" i="2"/>
  <c r="G64" i="2"/>
  <c r="G65" i="2"/>
  <c r="G66" i="2"/>
  <c r="G67" i="2"/>
  <c r="G68" i="2"/>
  <c r="G69" i="2"/>
  <c r="G70" i="2"/>
  <c r="G62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38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12" i="2"/>
  <c r="G5" i="2"/>
  <c r="G6" i="2"/>
  <c r="G7" i="2"/>
  <c r="G4" i="2"/>
  <c r="G21" i="1"/>
  <c r="G22" i="1"/>
  <c r="G23" i="1"/>
  <c r="G25" i="1"/>
  <c r="E76" i="2" l="1"/>
  <c r="E80" i="1"/>
  <c r="E84" i="1" s="1"/>
  <c r="D76" i="2"/>
  <c r="G9" i="2"/>
  <c r="F72" i="2"/>
  <c r="F80" i="1" s="1"/>
  <c r="F74" i="2"/>
  <c r="G36" i="1"/>
  <c r="G5" i="1"/>
  <c r="G6" i="1"/>
  <c r="G7" i="1"/>
  <c r="G9" i="1"/>
  <c r="G13" i="1"/>
  <c r="G14" i="1"/>
  <c r="G15" i="1"/>
  <c r="G17" i="1"/>
  <c r="G18" i="1"/>
  <c r="G19" i="1"/>
  <c r="G20" i="1"/>
  <c r="G26" i="1"/>
  <c r="G27" i="1"/>
  <c r="G28" i="1"/>
  <c r="G30" i="1"/>
  <c r="G31" i="1"/>
  <c r="G32" i="1"/>
  <c r="G33" i="1"/>
  <c r="G35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4" i="1"/>
  <c r="G55" i="1"/>
  <c r="G59" i="1"/>
  <c r="G60" i="1"/>
  <c r="G61" i="1"/>
  <c r="G62" i="1"/>
  <c r="G63" i="1"/>
  <c r="G64" i="1"/>
  <c r="G66" i="1"/>
  <c r="G67" i="1"/>
  <c r="G68" i="1"/>
  <c r="G69" i="1"/>
  <c r="G70" i="1"/>
  <c r="G59" i="2"/>
  <c r="F76" i="2" l="1"/>
  <c r="F82" i="1"/>
  <c r="F84" i="1"/>
  <c r="G72" i="2"/>
  <c r="G56" i="1"/>
  <c r="G10" i="1"/>
  <c r="G3" i="3"/>
  <c r="G2" i="3"/>
  <c r="G74" i="2" l="1"/>
  <c r="G74" i="1"/>
  <c r="E4" i="3"/>
  <c r="G72" i="1"/>
  <c r="G82" i="1" l="1"/>
  <c r="G4" i="3"/>
  <c r="G5" i="3" s="1"/>
  <c r="G80" i="1" l="1"/>
  <c r="C4" i="2"/>
  <c r="C9" i="2" s="1"/>
  <c r="C72" i="2" s="1"/>
  <c r="C4" i="1" l="1"/>
  <c r="C10" i="1" l="1"/>
  <c r="C72" i="1" s="1"/>
  <c r="C80" i="1" s="1"/>
  <c r="C76" i="2" l="1"/>
  <c r="C77" i="1" l="1"/>
  <c r="C84" i="1" l="1"/>
</calcChain>
</file>

<file path=xl/sharedStrings.xml><?xml version="1.0" encoding="utf-8"?>
<sst xmlns="http://schemas.openxmlformats.org/spreadsheetml/2006/main" count="274" uniqueCount="237">
  <si>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</si>
  <si>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</si>
  <si>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</si>
  <si>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</si>
  <si>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</si>
  <si>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</si>
  <si>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</si>
  <si>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</si>
  <si>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</si>
  <si>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</si>
  <si>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</si>
  <si>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</si>
  <si>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</si>
  <si>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</si>
  <si>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</si>
  <si>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</si>
  <si>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</si>
  <si>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</si>
  <si>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</si>
  <si>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</si>
  <si>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</si>
  <si>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</si>
  <si>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</si>
  <si>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</si>
  <si>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</si>
  <si>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</si>
  <si>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</si>
  <si>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</si>
  <si>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</si>
  <si>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</si>
  <si>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</si>
  <si>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</si>
  <si>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</si>
  <si>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</si>
  <si>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</si>
  <si>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</si>
  <si>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</si>
  <si>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</si>
  <si>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</si>
  <si>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Safety Training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</si>
  <si>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</si>
  <si>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</si>
  <si>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</si>
  <si>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</si>
  <si>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</si>
  <si>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</si>
  <si>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</si>
  <si>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</si>
  <si>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</si>
  <si>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</si>
  <si>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</si>
  <si>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</si>
  <si>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Electricity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</si>
  <si>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</si>
  <si>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</si>
  <si>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</si>
  <si>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</si>
  <si>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</si>
  <si>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</si>
  <si>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</si>
  <si>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</si>
  <si>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</si>
  <si>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</si>
  <si>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</si>
  <si>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</si>
  <si>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</si>
  <si>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</si>
  <si>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Wastewater Contracted</t>
  </si>
  <si>
    <t>21-7-82-3-45.01</t>
  </si>
  <si>
    <t>Biosolids Contracted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</si>
  <si>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</si>
  <si>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</si>
  <si>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</si>
  <si>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</si>
  <si>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</si>
  <si>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</si>
  <si>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</si>
  <si>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</si>
  <si>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</si>
  <si>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</si>
  <si>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</si>
  <si>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Wastewater Facil Repair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</si>
  <si>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</si>
  <si>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</si>
  <si>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</si>
  <si>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</si>
  <si>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</si>
  <si>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</si>
  <si>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</si>
  <si>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</si>
  <si>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</si>
  <si>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Supplies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</si>
  <si>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</si>
  <si>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</si>
  <si>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</si>
  <si>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</si>
  <si>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</si>
  <si>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</si>
  <si>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</si>
  <si>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</si>
  <si>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</si>
  <si>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</si>
  <si>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</si>
  <si>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</si>
  <si>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</si>
  <si>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</si>
  <si>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</si>
  <si>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</si>
  <si>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</si>
  <si>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</si>
  <si>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</si>
  <si>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</si>
  <si>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</si>
  <si>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</si>
  <si>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</si>
  <si>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</si>
  <si>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</si>
  <si>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</si>
  <si>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</si>
  <si>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</si>
  <si>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</si>
  <si>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</si>
  <si>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</si>
  <si>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</si>
  <si>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</si>
  <si>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</si>
  <si>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</si>
  <si>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</si>
  <si>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</si>
  <si>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</si>
  <si>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</si>
  <si>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</si>
  <si>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</si>
  <si>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</si>
  <si>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</si>
  <si>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</si>
  <si>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</si>
  <si>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</si>
  <si>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</si>
  <si>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</si>
  <si>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</si>
  <si>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</si>
  <si>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</si>
  <si>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</si>
  <si>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</si>
  <si>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</si>
  <si>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Trash Removal</t>
  </si>
  <si>
    <t>20-7-83-4-41.00</t>
  </si>
  <si>
    <t>20-7-83-4-45.00</t>
  </si>
  <si>
    <t>Water Contracted</t>
  </si>
  <si>
    <t>20-7-83-4-45.02</t>
  </si>
  <si>
    <t>20-7-83-4-46.00</t>
  </si>
  <si>
    <t>20-7-83-4-50.00</t>
  </si>
  <si>
    <t>20-7-83-4-52.00</t>
  </si>
  <si>
    <t>20-7-83-4-62.02</t>
  </si>
  <si>
    <t>Water Line</t>
  </si>
  <si>
    <t>20-7-83-4-62.03</t>
  </si>
  <si>
    <t>Pumps/Tanks</t>
  </si>
  <si>
    <t>20-7-83-4-62.04</t>
  </si>
  <si>
    <t>Asphalt Repair</t>
  </si>
  <si>
    <t>20-7-83-4-62.05</t>
  </si>
  <si>
    <t>Equipment Purchase</t>
  </si>
  <si>
    <t>20-7-83-4-62.06</t>
  </si>
  <si>
    <t>20-7-83-4-62.07</t>
  </si>
  <si>
    <t>Meters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</si>
  <si>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</si>
  <si>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</si>
  <si>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</si>
  <si>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</si>
  <si>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</si>
  <si>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</si>
  <si>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</si>
  <si>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</si>
  <si>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</si>
  <si>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</si>
  <si>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</si>
  <si>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</si>
  <si>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</si>
  <si>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</si>
  <si>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</si>
  <si>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</si>
  <si>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Combined Water and Wastewater Revenue</t>
  </si>
  <si>
    <t xml:space="preserve">Combined Water &amp; Wastewater Expense </t>
  </si>
  <si>
    <t>Balance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</si>
  <si>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</si>
  <si>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</si>
  <si>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</si>
  <si>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</si>
  <si>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</si>
  <si>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</si>
  <si>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</si>
  <si>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</si>
  <si>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</si>
  <si>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</si>
  <si>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</si>
  <si>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</si>
  <si>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</si>
  <si>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</si>
  <si>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</si>
  <si>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</si>
  <si>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</si>
  <si>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</si>
  <si>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</si>
  <si>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</si>
  <si>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</si>
  <si>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</si>
  <si>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</si>
  <si>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</si>
  <si>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</si>
  <si>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</si>
  <si>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Tank loan</t>
  </si>
  <si>
    <t>Gap loan</t>
  </si>
  <si>
    <t>Total Water Budget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</si>
  <si>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</si>
  <si>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</si>
  <si>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</si>
  <si>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</si>
  <si>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</si>
  <si>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</si>
  <si>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Water Budget - Fire Protection Calculation</t>
  </si>
  <si>
    <t>Fund Balance Usage</t>
  </si>
  <si>
    <t>20-0-00-0-00.00</t>
  </si>
  <si>
    <t>21-0-00-0-00.00</t>
  </si>
  <si>
    <t>Budgeted FY24</t>
  </si>
  <si>
    <t>Actual   FY22</t>
  </si>
  <si>
    <t>Actual     FY22</t>
  </si>
  <si>
    <t>Staff Training/Education/Licenses</t>
  </si>
  <si>
    <t>System Permits/Fees/Licenses</t>
  </si>
  <si>
    <t>System Permits/Certs/Licenses</t>
  </si>
  <si>
    <t>Employee Training/Education/Licenses</t>
  </si>
  <si>
    <t>FY23 June 30 prediction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</si>
  <si>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</si>
  <si>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</si>
  <si>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</si>
  <si>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</si>
  <si>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Draft FY24 Water Budget as of 04/17/2023</t>
  </si>
  <si>
    <t>Draft FY24 Wastewater Budget as of 04/17/2023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</si>
</sst>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57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4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4" fillId="0" borderId="12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4" fillId="0" borderId="0" xfId="1" applyNumberFormat="1" applyFont="1" applyFill="1" applyBorder="1" applyAlignment="1">
      <alignment horizontal="left" wrapText="1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4" fillId="0" borderId="0" xfId="1" applyNumberFormat="1" applyFont="1" applyFill="1" applyBorder="1" applyAlignment="1">
      <alignment horizontal="left" wrapText="1"/>
    </xf>
    <xf numFmtId="41" fontId="3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1" fontId="0" fillId="0" borderId="0" xfId="0" applyNumberFormat="1"/>
    <xf numFmtId="1" fontId="0" fillId="0" borderId="13" xfId="0" applyNumberFormat="1" applyBorder="1"/>
    <xf numFmtId="0" fontId="3" fillId="0" borderId="0" xfId="0" applyFont="1"/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view="pageBreakPreview" topLeftCell="A12" zoomScaleNormal="100" zoomScaleSheetLayoutView="100" workbookViewId="0">
      <selection activeCell="F50" sqref="F50"/>
    </sheetView>
  </sheetViews>
  <sheetFormatPr defaultRowHeight="15" x14ac:dyDescent="0.25"/>
  <cols>
    <col min="1" max="1" width="24.140625" customWidth="1"/>
    <col min="2" max="2" width="53.42578125" customWidth="1"/>
    <col min="3" max="3" width="19.28515625" style="28" customWidth="1"/>
    <col min="4" max="4" width="15.5703125" style="28" customWidth="1"/>
    <col min="5" max="5" width="19.28515625" style="39" customWidth="1"/>
    <col min="6" max="6" width="16.7109375" style="47" customWidth="1"/>
    <col min="7" max="7" width="18.5703125" style="28" customWidth="1"/>
    <col min="8" max="8" width="24.85546875" customWidth="1"/>
  </cols>
  <sheetData>
    <row r="1" spans="1:7" ht="26.25" x14ac:dyDescent="0.4">
      <c r="A1" s="27" t="s">
        <v>235</v>
      </c>
    </row>
    <row r="2" spans="1:7" ht="53.25" customHeight="1" x14ac:dyDescent="0.25">
      <c r="A2" s="3" t="s">
        <v>0</v>
      </c>
      <c r="B2" s="3" t="s">
        <v>1</v>
      </c>
      <c r="C2" s="12" t="s">
        <v>214</v>
      </c>
      <c r="D2" s="12" t="s">
        <v>225</v>
      </c>
      <c r="E2" s="40" t="s">
        <v>213</v>
      </c>
      <c r="F2" s="48" t="s">
        <v>223</v>
      </c>
      <c r="G2" s="3" t="s">
        <v>2</v>
      </c>
    </row>
    <row r="3" spans="1:7" ht="15.75" x14ac:dyDescent="0.25">
      <c r="A3" s="4" t="s">
        <v>108</v>
      </c>
      <c r="B3" s="5"/>
      <c r="C3" s="13"/>
      <c r="D3" s="13"/>
      <c r="E3" s="41"/>
      <c r="F3" s="49"/>
      <c r="G3" s="5"/>
    </row>
    <row r="4" spans="1:7" ht="15.75" x14ac:dyDescent="0.25">
      <c r="A4" s="5" t="s">
        <v>109</v>
      </c>
      <c r="B4" s="5" t="s">
        <v>110</v>
      </c>
      <c r="C4" s="13">
        <f>ROUNDDOWN(C74-SUM(C5:C9),0)</f>
        <v>326560</v>
      </c>
      <c r="D4" s="13">
        <v>333594</v>
      </c>
      <c r="E4" s="41">
        <v>317547</v>
      </c>
      <c r="F4" s="49">
        <v>322495</v>
      </c>
      <c r="G4" s="32">
        <f>(F4-E4)/E4</f>
        <v>1.5581945349822232E-2</v>
      </c>
    </row>
    <row r="5" spans="1:7" ht="15.75" x14ac:dyDescent="0.25">
      <c r="A5" s="5" t="s">
        <v>111</v>
      </c>
      <c r="B5" s="5" t="s">
        <v>112</v>
      </c>
      <c r="C5" s="13">
        <v>1500</v>
      </c>
      <c r="D5" s="13">
        <v>2046</v>
      </c>
      <c r="E5" s="41">
        <v>1500</v>
      </c>
      <c r="F5" s="49">
        <v>1500</v>
      </c>
      <c r="G5" s="32">
        <f t="shared" ref="G5:G66" si="0">(F5-E5)/E5</f>
        <v>0</v>
      </c>
    </row>
    <row r="6" spans="1:7" ht="15.75" x14ac:dyDescent="0.25">
      <c r="A6" s="5" t="s">
        <v>113</v>
      </c>
      <c r="B6" s="38" t="s">
        <v>232</v>
      </c>
      <c r="C6" s="13">
        <v>500</v>
      </c>
      <c r="D6" s="13">
        <v>856</v>
      </c>
      <c r="E6" s="41">
        <v>500</v>
      </c>
      <c r="F6" s="49">
        <v>6000</v>
      </c>
      <c r="G6" s="32">
        <f t="shared" si="0"/>
        <v>11</v>
      </c>
    </row>
    <row r="7" spans="1:7" ht="15.75" x14ac:dyDescent="0.25">
      <c r="A7" s="5" t="s">
        <v>114</v>
      </c>
      <c r="B7" s="5" t="s">
        <v>115</v>
      </c>
      <c r="C7" s="13">
        <v>500</v>
      </c>
      <c r="D7" s="13">
        <v>250</v>
      </c>
      <c r="E7" s="41">
        <v>500</v>
      </c>
      <c r="F7" s="49">
        <v>500</v>
      </c>
      <c r="G7" s="32">
        <f t="shared" si="0"/>
        <v>0</v>
      </c>
    </row>
    <row r="8" spans="1:7" ht="15.75" x14ac:dyDescent="0.25">
      <c r="A8" s="5" t="s">
        <v>221</v>
      </c>
      <c r="B8" s="5" t="s">
        <v>220</v>
      </c>
      <c r="C8" s="13">
        <v>0</v>
      </c>
      <c r="D8" s="13">
        <v>0</v>
      </c>
      <c r="E8" s="41">
        <v>27339</v>
      </c>
      <c r="F8" s="49">
        <v>27339</v>
      </c>
      <c r="G8" s="32">
        <f>(F8-E8)/E8</f>
        <v>0</v>
      </c>
    </row>
    <row r="9" spans="1:7" ht="16.5" thickBot="1" x14ac:dyDescent="0.3">
      <c r="A9" s="5" t="s">
        <v>206</v>
      </c>
      <c r="B9" s="5" t="s">
        <v>116</v>
      </c>
      <c r="C9" s="13">
        <v>50432</v>
      </c>
      <c r="D9" s="13">
        <v>50432</v>
      </c>
      <c r="E9" s="41">
        <v>51148</v>
      </c>
      <c r="F9" s="49">
        <v>51449</v>
      </c>
      <c r="G9" s="32">
        <f t="shared" si="0"/>
        <v>5.8848830843825761E-3</v>
      </c>
    </row>
    <row r="10" spans="1:7" ht="17.25" thickTop="1" thickBot="1" x14ac:dyDescent="0.3">
      <c r="A10" s="7"/>
      <c r="B10" s="8" t="s">
        <v>117</v>
      </c>
      <c r="C10" s="19">
        <f t="shared" ref="C10:F10" si="1">SUM(C4:C9)</f>
        <v>379492</v>
      </c>
      <c r="D10" s="19">
        <f t="shared" si="1"/>
        <v>387178</v>
      </c>
      <c r="E10" s="19">
        <f t="shared" si="1"/>
        <v>398534</v>
      </c>
      <c r="F10" s="19">
        <f t="shared" si="1"/>
        <v>409283</v>
      </c>
      <c r="G10" s="32">
        <f t="shared" si="0"/>
        <v>2.6971349997741725E-2</v>
      </c>
    </row>
    <row r="11" spans="1:7" ht="16.5" thickTop="1" x14ac:dyDescent="0.25">
      <c r="A11" s="5"/>
      <c r="B11" s="9"/>
      <c r="C11" s="13"/>
      <c r="D11" s="13"/>
      <c r="E11" s="41"/>
      <c r="F11" s="49"/>
      <c r="G11" s="32"/>
    </row>
    <row r="12" spans="1:7" ht="15.75" x14ac:dyDescent="0.25">
      <c r="A12" s="4" t="s">
        <v>118</v>
      </c>
      <c r="B12" s="5"/>
      <c r="C12" s="13"/>
      <c r="D12" s="13"/>
      <c r="E12" s="41"/>
      <c r="F12" s="49"/>
      <c r="G12" s="32"/>
    </row>
    <row r="13" spans="1:7" ht="15.75" x14ac:dyDescent="0.25">
      <c r="A13" s="5" t="s">
        <v>119</v>
      </c>
      <c r="B13" s="5" t="s">
        <v>12</v>
      </c>
      <c r="C13" s="21">
        <v>63593</v>
      </c>
      <c r="D13" s="21">
        <v>65885</v>
      </c>
      <c r="E13" s="42">
        <v>77277</v>
      </c>
      <c r="F13" s="50">
        <v>83002</v>
      </c>
      <c r="G13" s="32">
        <f t="shared" si="0"/>
        <v>7.4084138877026806E-2</v>
      </c>
    </row>
    <row r="14" spans="1:7" ht="15.75" x14ac:dyDescent="0.25">
      <c r="A14" s="5" t="s">
        <v>120</v>
      </c>
      <c r="B14" s="5" t="s">
        <v>14</v>
      </c>
      <c r="C14" s="21">
        <v>1500</v>
      </c>
      <c r="D14" s="21">
        <v>1500</v>
      </c>
      <c r="E14" s="42">
        <v>1500</v>
      </c>
      <c r="F14" s="50">
        <v>0</v>
      </c>
      <c r="G14" s="32">
        <f t="shared" si="0"/>
        <v>-1</v>
      </c>
    </row>
    <row r="15" spans="1:7" ht="15.75" x14ac:dyDescent="0.25">
      <c r="A15" s="5" t="s">
        <v>121</v>
      </c>
      <c r="B15" s="5" t="s">
        <v>16</v>
      </c>
      <c r="C15" s="21">
        <v>900</v>
      </c>
      <c r="D15" s="21">
        <v>3135</v>
      </c>
      <c r="E15" s="42">
        <v>2400</v>
      </c>
      <c r="F15" s="50">
        <v>2400</v>
      </c>
      <c r="G15" s="32">
        <f t="shared" si="0"/>
        <v>0</v>
      </c>
    </row>
    <row r="16" spans="1:7" ht="15.75" x14ac:dyDescent="0.25">
      <c r="A16" s="5" t="s">
        <v>122</v>
      </c>
      <c r="B16" s="5" t="s">
        <v>18</v>
      </c>
      <c r="C16" s="21">
        <v>5081</v>
      </c>
      <c r="D16" s="21">
        <v>5168</v>
      </c>
      <c r="E16" s="42">
        <v>6181</v>
      </c>
      <c r="F16" s="50">
        <v>6576</v>
      </c>
      <c r="G16" s="32">
        <f>(F16-E16)/E16</f>
        <v>6.3905516906649404E-2</v>
      </c>
    </row>
    <row r="17" spans="1:7" ht="15.75" x14ac:dyDescent="0.25">
      <c r="A17" s="5" t="s">
        <v>123</v>
      </c>
      <c r="B17" s="5" t="s">
        <v>20</v>
      </c>
      <c r="C17" s="21">
        <v>4031</v>
      </c>
      <c r="D17" s="21">
        <v>5624</v>
      </c>
      <c r="E17" s="42">
        <v>5318</v>
      </c>
      <c r="F17" s="50">
        <v>5765</v>
      </c>
      <c r="G17" s="32">
        <f t="shared" si="0"/>
        <v>8.4054155697630695E-2</v>
      </c>
    </row>
    <row r="18" spans="1:7" ht="15.75" x14ac:dyDescent="0.25">
      <c r="A18" s="5" t="s">
        <v>124</v>
      </c>
      <c r="B18" s="5" t="s">
        <v>22</v>
      </c>
      <c r="C18" s="21">
        <v>7372</v>
      </c>
      <c r="D18" s="21">
        <v>8299</v>
      </c>
      <c r="E18" s="42">
        <v>15023</v>
      </c>
      <c r="F18" s="50">
        <v>19310</v>
      </c>
      <c r="G18" s="32">
        <f t="shared" si="0"/>
        <v>0.28536244425214669</v>
      </c>
    </row>
    <row r="19" spans="1:7" ht="15.75" x14ac:dyDescent="0.25">
      <c r="A19" s="5" t="s">
        <v>186</v>
      </c>
      <c r="B19" s="5" t="s">
        <v>185</v>
      </c>
      <c r="C19" s="21">
        <v>1248</v>
      </c>
      <c r="D19" s="21">
        <v>420</v>
      </c>
      <c r="E19" s="42">
        <v>458</v>
      </c>
      <c r="F19" s="50">
        <v>313</v>
      </c>
      <c r="G19" s="32">
        <f t="shared" si="0"/>
        <v>-0.31659388646288211</v>
      </c>
    </row>
    <row r="20" spans="1:7" ht="15.75" x14ac:dyDescent="0.25">
      <c r="A20" s="5" t="s">
        <v>125</v>
      </c>
      <c r="B20" s="5" t="s">
        <v>24</v>
      </c>
      <c r="C20" s="21">
        <v>420</v>
      </c>
      <c r="D20" s="21">
        <v>408</v>
      </c>
      <c r="E20" s="42">
        <v>407</v>
      </c>
      <c r="F20" s="50">
        <v>570</v>
      </c>
      <c r="G20" s="32">
        <f t="shared" si="0"/>
        <v>0.40049140049140047</v>
      </c>
    </row>
    <row r="21" spans="1:7" ht="15.75" x14ac:dyDescent="0.25">
      <c r="A21" s="5" t="s">
        <v>126</v>
      </c>
      <c r="B21" s="5" t="s">
        <v>26</v>
      </c>
      <c r="C21" s="21">
        <v>400</v>
      </c>
      <c r="D21" s="21">
        <v>164</v>
      </c>
      <c r="E21" s="42">
        <v>400</v>
      </c>
      <c r="F21" s="50">
        <v>400</v>
      </c>
      <c r="G21" s="32">
        <f t="shared" si="0"/>
        <v>0</v>
      </c>
    </row>
    <row r="22" spans="1:7" ht="15.75" x14ac:dyDescent="0.25">
      <c r="A22" s="5" t="s">
        <v>127</v>
      </c>
      <c r="B22" s="5" t="s">
        <v>28</v>
      </c>
      <c r="C22" s="21">
        <v>300</v>
      </c>
      <c r="D22" s="21">
        <v>296</v>
      </c>
      <c r="E22" s="42">
        <v>300</v>
      </c>
      <c r="F22" s="50">
        <v>670</v>
      </c>
      <c r="G22" s="32">
        <f t="shared" si="0"/>
        <v>1.2333333333333334</v>
      </c>
    </row>
    <row r="23" spans="1:7" ht="15.75" x14ac:dyDescent="0.25">
      <c r="A23" s="5" t="s">
        <v>128</v>
      </c>
      <c r="B23" s="5" t="s">
        <v>30</v>
      </c>
      <c r="C23" s="21">
        <v>200</v>
      </c>
      <c r="D23" s="21">
        <v>155</v>
      </c>
      <c r="E23" s="42">
        <v>200</v>
      </c>
      <c r="F23" s="50">
        <v>200</v>
      </c>
      <c r="G23" s="32">
        <f t="shared" si="0"/>
        <v>0</v>
      </c>
    </row>
    <row r="24" spans="1:7" ht="15.75" x14ac:dyDescent="0.25">
      <c r="A24" s="5" t="s">
        <v>129</v>
      </c>
      <c r="B24" s="5" t="s">
        <v>32</v>
      </c>
      <c r="C24" s="21">
        <v>0</v>
      </c>
      <c r="D24" s="21">
        <v>69</v>
      </c>
      <c r="E24" s="42">
        <v>0</v>
      </c>
      <c r="F24" s="50">
        <v>450</v>
      </c>
      <c r="G24" s="32">
        <v>1</v>
      </c>
    </row>
    <row r="25" spans="1:7" ht="15.75" x14ac:dyDescent="0.25">
      <c r="A25" s="5" t="s">
        <v>218</v>
      </c>
      <c r="B25" s="5" t="s">
        <v>216</v>
      </c>
      <c r="C25" s="21">
        <v>0</v>
      </c>
      <c r="D25" s="21">
        <v>646</v>
      </c>
      <c r="E25" s="42">
        <v>1777</v>
      </c>
      <c r="F25" s="50">
        <v>1800</v>
      </c>
      <c r="G25" s="32">
        <f t="shared" si="0"/>
        <v>1.2943162633652222E-2</v>
      </c>
    </row>
    <row r="26" spans="1:7" ht="15.75" x14ac:dyDescent="0.25">
      <c r="A26" s="5" t="s">
        <v>130</v>
      </c>
      <c r="B26" s="5" t="s">
        <v>34</v>
      </c>
      <c r="C26" s="21">
        <v>200</v>
      </c>
      <c r="D26" s="21">
        <v>0</v>
      </c>
      <c r="E26" s="42">
        <v>200</v>
      </c>
      <c r="F26" s="50">
        <v>200</v>
      </c>
      <c r="G26" s="32">
        <f t="shared" si="0"/>
        <v>0</v>
      </c>
    </row>
    <row r="27" spans="1:7" ht="15.75" x14ac:dyDescent="0.25">
      <c r="A27" s="5" t="s">
        <v>131</v>
      </c>
      <c r="B27" s="5" t="s">
        <v>190</v>
      </c>
      <c r="C27" s="21">
        <v>9000</v>
      </c>
      <c r="D27" s="21">
        <v>9000</v>
      </c>
      <c r="E27" s="42">
        <v>9000</v>
      </c>
      <c r="F27" s="50">
        <v>12450</v>
      </c>
      <c r="G27" s="32">
        <f t="shared" si="0"/>
        <v>0.38333333333333336</v>
      </c>
    </row>
    <row r="28" spans="1:7" ht="15.75" x14ac:dyDescent="0.25">
      <c r="A28" s="5" t="s">
        <v>201</v>
      </c>
      <c r="B28" s="5" t="s">
        <v>200</v>
      </c>
      <c r="C28" s="21">
        <v>6673</v>
      </c>
      <c r="D28" s="21">
        <v>3030</v>
      </c>
      <c r="E28" s="42">
        <v>1305</v>
      </c>
      <c r="F28" s="50">
        <v>1450</v>
      </c>
      <c r="G28" s="32">
        <f t="shared" si="0"/>
        <v>0.1111111111111111</v>
      </c>
    </row>
    <row r="29" spans="1:7" ht="15.75" x14ac:dyDescent="0.25">
      <c r="A29" s="5" t="s">
        <v>132</v>
      </c>
      <c r="B29" s="5" t="s">
        <v>226</v>
      </c>
      <c r="C29" s="21">
        <v>800</v>
      </c>
      <c r="D29" s="21">
        <v>956</v>
      </c>
      <c r="E29" s="42">
        <v>800</v>
      </c>
      <c r="F29" s="50">
        <v>1300</v>
      </c>
      <c r="G29" s="32">
        <f>(F29-E29)/E29</f>
        <v>0.625</v>
      </c>
    </row>
    <row r="30" spans="1:7" ht="15.75" x14ac:dyDescent="0.25">
      <c r="A30" s="5" t="s">
        <v>133</v>
      </c>
      <c r="B30" s="5" t="s">
        <v>39</v>
      </c>
      <c r="C30" s="21">
        <v>100</v>
      </c>
      <c r="D30" s="21">
        <v>0</v>
      </c>
      <c r="E30" s="42">
        <v>100</v>
      </c>
      <c r="F30" s="50">
        <v>100</v>
      </c>
      <c r="G30" s="32">
        <f t="shared" si="0"/>
        <v>0</v>
      </c>
    </row>
    <row r="31" spans="1:7" ht="15.75" x14ac:dyDescent="0.25">
      <c r="A31" s="5" t="s">
        <v>134</v>
      </c>
      <c r="B31" s="5" t="s">
        <v>41</v>
      </c>
      <c r="C31" s="21">
        <v>300</v>
      </c>
      <c r="D31" s="21">
        <v>0</v>
      </c>
      <c r="E31" s="42">
        <v>300</v>
      </c>
      <c r="F31" s="50">
        <v>300</v>
      </c>
      <c r="G31" s="32">
        <f t="shared" si="0"/>
        <v>0</v>
      </c>
    </row>
    <row r="32" spans="1:7" ht="15.75" x14ac:dyDescent="0.25">
      <c r="A32" s="5" t="s">
        <v>135</v>
      </c>
      <c r="B32" s="5" t="s">
        <v>43</v>
      </c>
      <c r="C32" s="21">
        <v>2500</v>
      </c>
      <c r="D32" s="21">
        <v>1527</v>
      </c>
      <c r="E32" s="42">
        <v>2500</v>
      </c>
      <c r="F32" s="50">
        <v>2500</v>
      </c>
      <c r="G32" s="32">
        <f t="shared" si="0"/>
        <v>0</v>
      </c>
    </row>
    <row r="33" spans="1:7" ht="15.75" x14ac:dyDescent="0.25">
      <c r="A33" s="5" t="s">
        <v>136</v>
      </c>
      <c r="B33" s="5" t="s">
        <v>45</v>
      </c>
      <c r="C33" s="21">
        <v>200</v>
      </c>
      <c r="D33" s="21">
        <v>140</v>
      </c>
      <c r="E33" s="42">
        <v>200</v>
      </c>
      <c r="F33" s="50">
        <v>200</v>
      </c>
      <c r="G33" s="32">
        <f t="shared" si="0"/>
        <v>0</v>
      </c>
    </row>
    <row r="34" spans="1:7" ht="15.75" x14ac:dyDescent="0.25">
      <c r="A34" s="5" t="s">
        <v>137</v>
      </c>
      <c r="B34" s="5" t="s">
        <v>47</v>
      </c>
      <c r="C34" s="21">
        <v>0</v>
      </c>
      <c r="D34" s="21">
        <v>664</v>
      </c>
      <c r="E34" s="42">
        <v>0</v>
      </c>
      <c r="F34" s="50">
        <v>500</v>
      </c>
      <c r="G34" s="32">
        <v>1</v>
      </c>
    </row>
    <row r="35" spans="1:7" ht="16.5" thickBot="1" x14ac:dyDescent="0.3">
      <c r="A35" s="5" t="s">
        <v>138</v>
      </c>
      <c r="B35" s="5" t="s">
        <v>49</v>
      </c>
      <c r="C35" s="14">
        <v>8498</v>
      </c>
      <c r="D35" s="14">
        <v>7023</v>
      </c>
      <c r="E35" s="43">
        <v>5782</v>
      </c>
      <c r="F35" s="49">
        <v>6300</v>
      </c>
      <c r="G35" s="32">
        <f t="shared" si="0"/>
        <v>8.9588377723970949E-2</v>
      </c>
    </row>
    <row r="36" spans="1:7" ht="17.25" thickTop="1" thickBot="1" x14ac:dyDescent="0.3">
      <c r="A36" s="7"/>
      <c r="B36" s="8" t="s">
        <v>139</v>
      </c>
      <c r="C36" s="14">
        <f>SUM(C13:C35)</f>
        <v>113316</v>
      </c>
      <c r="D36" s="14">
        <f t="shared" ref="D36:F36" si="2">SUM(D13:D35)</f>
        <v>114109</v>
      </c>
      <c r="E36" s="14">
        <f t="shared" si="2"/>
        <v>131428</v>
      </c>
      <c r="F36" s="19">
        <f t="shared" si="2"/>
        <v>146756</v>
      </c>
      <c r="G36" s="32">
        <f>(F36-E36)/E36</f>
        <v>0.11662659402866969</v>
      </c>
    </row>
    <row r="37" spans="1:7" ht="16.5" thickTop="1" x14ac:dyDescent="0.25">
      <c r="A37" s="5"/>
      <c r="B37" s="16"/>
      <c r="C37" s="11"/>
      <c r="D37" s="11"/>
      <c r="E37" s="44"/>
      <c r="F37" s="51"/>
      <c r="G37" s="32"/>
    </row>
    <row r="38" spans="1:7" ht="15.75" x14ac:dyDescent="0.25">
      <c r="A38" s="4" t="s">
        <v>140</v>
      </c>
      <c r="B38" s="5"/>
      <c r="C38" s="13"/>
      <c r="D38" s="13"/>
      <c r="E38" s="41"/>
      <c r="F38" s="49"/>
      <c r="G38" s="32"/>
    </row>
    <row r="39" spans="1:7" ht="15.75" x14ac:dyDescent="0.25">
      <c r="A39" s="5" t="s">
        <v>141</v>
      </c>
      <c r="B39" s="5" t="s">
        <v>142</v>
      </c>
      <c r="C39" s="13">
        <v>500</v>
      </c>
      <c r="D39" s="13">
        <v>244</v>
      </c>
      <c r="E39" s="41">
        <v>500</v>
      </c>
      <c r="F39" s="49">
        <v>500</v>
      </c>
      <c r="G39" s="32">
        <f t="shared" si="0"/>
        <v>0</v>
      </c>
    </row>
    <row r="40" spans="1:7" ht="15.75" x14ac:dyDescent="0.25">
      <c r="A40" s="5" t="s">
        <v>143</v>
      </c>
      <c r="B40" s="5" t="s">
        <v>58</v>
      </c>
      <c r="C40" s="13">
        <v>600</v>
      </c>
      <c r="D40" s="13">
        <v>626</v>
      </c>
      <c r="E40" s="41">
        <v>600</v>
      </c>
      <c r="F40" s="49">
        <v>600</v>
      </c>
      <c r="G40" s="32">
        <f t="shared" si="0"/>
        <v>0</v>
      </c>
    </row>
    <row r="41" spans="1:7" ht="15.75" x14ac:dyDescent="0.25">
      <c r="A41" s="5" t="s">
        <v>144</v>
      </c>
      <c r="B41" s="5" t="s">
        <v>52</v>
      </c>
      <c r="C41" s="13">
        <v>8500</v>
      </c>
      <c r="D41" s="13">
        <v>10799</v>
      </c>
      <c r="E41" s="41">
        <v>8500</v>
      </c>
      <c r="F41" s="49">
        <v>10100</v>
      </c>
      <c r="G41" s="32">
        <f t="shared" si="0"/>
        <v>0.18823529411764706</v>
      </c>
    </row>
    <row r="42" spans="1:7" ht="15.75" x14ac:dyDescent="0.25">
      <c r="A42" s="5" t="s">
        <v>145</v>
      </c>
      <c r="B42" s="5" t="s">
        <v>146</v>
      </c>
      <c r="C42" s="13">
        <v>800</v>
      </c>
      <c r="D42" s="13">
        <v>2117</v>
      </c>
      <c r="E42" s="41">
        <v>800</v>
      </c>
      <c r="F42" s="49">
        <v>1500</v>
      </c>
      <c r="G42" s="32">
        <f>(F42-E42)/E42</f>
        <v>0.875</v>
      </c>
    </row>
    <row r="43" spans="1:7" ht="15.75" x14ac:dyDescent="0.25">
      <c r="A43" s="5" t="s">
        <v>147</v>
      </c>
      <c r="B43" s="5" t="s">
        <v>227</v>
      </c>
      <c r="C43" s="13">
        <v>1900</v>
      </c>
      <c r="D43" s="13">
        <v>1293</v>
      </c>
      <c r="E43" s="41">
        <v>1900</v>
      </c>
      <c r="F43" s="49">
        <v>1900</v>
      </c>
      <c r="G43" s="32">
        <f t="shared" si="0"/>
        <v>0</v>
      </c>
    </row>
    <row r="44" spans="1:7" ht="15.75" x14ac:dyDescent="0.25">
      <c r="A44" s="5" t="s">
        <v>148</v>
      </c>
      <c r="B44" s="5" t="s">
        <v>149</v>
      </c>
      <c r="C44" s="13">
        <v>5000</v>
      </c>
      <c r="D44" s="13">
        <v>3041</v>
      </c>
      <c r="E44" s="41">
        <v>5000</v>
      </c>
      <c r="F44" s="49">
        <v>4000</v>
      </c>
      <c r="G44" s="32">
        <f t="shared" si="0"/>
        <v>-0.2</v>
      </c>
    </row>
    <row r="45" spans="1:7" ht="15.75" x14ac:dyDescent="0.25">
      <c r="A45" s="5" t="s">
        <v>150</v>
      </c>
      <c r="B45" s="5" t="s">
        <v>71</v>
      </c>
      <c r="C45" s="13">
        <v>500</v>
      </c>
      <c r="D45" s="13">
        <v>220</v>
      </c>
      <c r="E45" s="41">
        <v>500</v>
      </c>
      <c r="F45" s="49">
        <v>500</v>
      </c>
      <c r="G45" s="32">
        <f t="shared" si="0"/>
        <v>0</v>
      </c>
    </row>
    <row r="46" spans="1:7" ht="15.75" x14ac:dyDescent="0.25">
      <c r="A46" s="5" t="s">
        <v>151</v>
      </c>
      <c r="B46" s="5" t="s">
        <v>75</v>
      </c>
      <c r="C46" s="13">
        <v>2000</v>
      </c>
      <c r="D46" s="13">
        <v>145</v>
      </c>
      <c r="E46" s="41">
        <v>2000</v>
      </c>
      <c r="F46" s="49">
        <v>1000</v>
      </c>
      <c r="G46" s="32">
        <f t="shared" si="0"/>
        <v>-0.5</v>
      </c>
    </row>
    <row r="47" spans="1:7" ht="15.75" x14ac:dyDescent="0.25">
      <c r="A47" s="5" t="s">
        <v>152</v>
      </c>
      <c r="B47" s="5" t="s">
        <v>77</v>
      </c>
      <c r="C47" s="13">
        <v>500</v>
      </c>
      <c r="D47" s="13">
        <v>227</v>
      </c>
      <c r="E47" s="41">
        <v>500</v>
      </c>
      <c r="F47" s="49">
        <v>500</v>
      </c>
      <c r="G47" s="32">
        <f t="shared" si="0"/>
        <v>0</v>
      </c>
    </row>
    <row r="48" spans="1:7" ht="15.75" x14ac:dyDescent="0.25">
      <c r="A48" s="5" t="s">
        <v>153</v>
      </c>
      <c r="B48" s="5" t="s">
        <v>79</v>
      </c>
      <c r="C48" s="13">
        <v>1000</v>
      </c>
      <c r="D48" s="13">
        <v>46</v>
      </c>
      <c r="E48" s="41">
        <v>1000</v>
      </c>
      <c r="F48" s="49">
        <v>1000</v>
      </c>
      <c r="G48" s="32">
        <f t="shared" si="0"/>
        <v>0</v>
      </c>
    </row>
    <row r="49" spans="1:8" ht="15.75" x14ac:dyDescent="0.25">
      <c r="A49" s="5" t="s">
        <v>154</v>
      </c>
      <c r="B49" s="5" t="s">
        <v>155</v>
      </c>
      <c r="C49" s="13">
        <v>20000</v>
      </c>
      <c r="D49" s="13">
        <v>2261</v>
      </c>
      <c r="E49" s="41">
        <v>20000</v>
      </c>
      <c r="F49" s="49">
        <v>15000</v>
      </c>
      <c r="G49" s="32">
        <f t="shared" si="0"/>
        <v>-0.25</v>
      </c>
    </row>
    <row r="50" spans="1:8" ht="15.75" x14ac:dyDescent="0.25">
      <c r="A50" s="5" t="s">
        <v>156</v>
      </c>
      <c r="B50" s="5" t="s">
        <v>157</v>
      </c>
      <c r="C50" s="13">
        <v>5000</v>
      </c>
      <c r="D50" s="13">
        <v>5251</v>
      </c>
      <c r="E50" s="41">
        <v>5000</v>
      </c>
      <c r="F50" s="49">
        <v>5000</v>
      </c>
      <c r="G50" s="32">
        <f t="shared" si="0"/>
        <v>0</v>
      </c>
    </row>
    <row r="51" spans="1:8" ht="15.75" x14ac:dyDescent="0.25">
      <c r="A51" s="5" t="s">
        <v>158</v>
      </c>
      <c r="B51" s="5" t="s">
        <v>159</v>
      </c>
      <c r="C51" s="13">
        <v>5000</v>
      </c>
      <c r="D51" s="13">
        <v>0</v>
      </c>
      <c r="E51" s="41">
        <v>5000</v>
      </c>
      <c r="F51" s="49">
        <v>5000</v>
      </c>
      <c r="G51" s="32">
        <f t="shared" si="0"/>
        <v>0</v>
      </c>
    </row>
    <row r="52" spans="1:8" ht="15.75" x14ac:dyDescent="0.25">
      <c r="A52" s="5" t="s">
        <v>160</v>
      </c>
      <c r="B52" s="5" t="s">
        <v>161</v>
      </c>
      <c r="C52" s="13">
        <v>500</v>
      </c>
      <c r="D52" s="13">
        <v>33</v>
      </c>
      <c r="E52" s="41">
        <v>500</v>
      </c>
      <c r="F52" s="49">
        <v>500</v>
      </c>
      <c r="G52" s="32">
        <f t="shared" si="0"/>
        <v>0</v>
      </c>
    </row>
    <row r="53" spans="1:8" ht="15.75" x14ac:dyDescent="0.25">
      <c r="A53" s="5" t="s">
        <v>162</v>
      </c>
      <c r="B53" s="5" t="s">
        <v>91</v>
      </c>
      <c r="C53" s="13">
        <v>1000</v>
      </c>
      <c r="D53" s="13">
        <v>96</v>
      </c>
      <c r="E53" s="41">
        <v>1000</v>
      </c>
      <c r="F53" s="49">
        <v>1000</v>
      </c>
      <c r="G53" s="32">
        <f>(F53-E53)/E53</f>
        <v>0</v>
      </c>
    </row>
    <row r="54" spans="1:8" ht="15.75" x14ac:dyDescent="0.25">
      <c r="A54" s="5" t="s">
        <v>163</v>
      </c>
      <c r="B54" s="5" t="s">
        <v>164</v>
      </c>
      <c r="C54" s="13">
        <v>3000</v>
      </c>
      <c r="D54" s="13">
        <v>653</v>
      </c>
      <c r="E54" s="41">
        <v>3000</v>
      </c>
      <c r="F54" s="49">
        <v>3000</v>
      </c>
      <c r="G54" s="32">
        <f t="shared" si="0"/>
        <v>0</v>
      </c>
    </row>
    <row r="55" spans="1:8" ht="16.5" thickBot="1" x14ac:dyDescent="0.3">
      <c r="A55" s="5" t="s">
        <v>165</v>
      </c>
      <c r="B55" s="5" t="s">
        <v>166</v>
      </c>
      <c r="C55" s="13">
        <v>1000</v>
      </c>
      <c r="D55" s="13">
        <v>779</v>
      </c>
      <c r="E55" s="41">
        <v>1000</v>
      </c>
      <c r="F55" s="49">
        <v>2600</v>
      </c>
      <c r="G55" s="32">
        <f t="shared" si="0"/>
        <v>1.6</v>
      </c>
    </row>
    <row r="56" spans="1:8" ht="17.25" thickTop="1" thickBot="1" x14ac:dyDescent="0.3">
      <c r="A56" s="7"/>
      <c r="B56" s="8" t="s">
        <v>167</v>
      </c>
      <c r="C56" s="19">
        <f>SUM(C39:C55)</f>
        <v>56800</v>
      </c>
      <c r="D56" s="19">
        <f t="shared" ref="D56:F56" si="3">SUM(D39:D55)</f>
        <v>27831</v>
      </c>
      <c r="E56" s="19">
        <f t="shared" si="3"/>
        <v>56800</v>
      </c>
      <c r="F56" s="19">
        <f t="shared" si="3"/>
        <v>53700</v>
      </c>
      <c r="G56" s="32">
        <f t="shared" si="0"/>
        <v>-5.4577464788732391E-2</v>
      </c>
    </row>
    <row r="57" spans="1:8" ht="16.5" thickTop="1" x14ac:dyDescent="0.25">
      <c r="A57" s="5"/>
      <c r="B57" s="9"/>
      <c r="C57" s="11"/>
      <c r="D57" s="11"/>
      <c r="E57" s="44"/>
      <c r="F57" s="51"/>
      <c r="G57" s="32"/>
    </row>
    <row r="58" spans="1:8" ht="15.75" x14ac:dyDescent="0.25">
      <c r="A58" s="4" t="s">
        <v>168</v>
      </c>
      <c r="B58" s="5"/>
      <c r="C58" s="13"/>
      <c r="D58" s="13"/>
      <c r="E58" s="41"/>
      <c r="F58" s="49"/>
      <c r="G58" s="32"/>
      <c r="H58" s="34" t="s">
        <v>230</v>
      </c>
    </row>
    <row r="59" spans="1:8" ht="15.75" x14ac:dyDescent="0.25">
      <c r="A59" s="5" t="s">
        <v>169</v>
      </c>
      <c r="B59" s="5" t="s">
        <v>191</v>
      </c>
      <c r="C59" s="13">
        <v>20000</v>
      </c>
      <c r="D59" s="13">
        <v>20000</v>
      </c>
      <c r="E59" s="41">
        <v>20000</v>
      </c>
      <c r="F59" s="49">
        <v>20000</v>
      </c>
      <c r="G59" s="32">
        <f t="shared" si="0"/>
        <v>0</v>
      </c>
      <c r="H59" s="36">
        <v>115991</v>
      </c>
    </row>
    <row r="60" spans="1:8" ht="15.75" x14ac:dyDescent="0.25">
      <c r="A60" s="5" t="s">
        <v>170</v>
      </c>
      <c r="B60" s="5" t="s">
        <v>192</v>
      </c>
      <c r="C60" s="13">
        <v>36000</v>
      </c>
      <c r="D60" s="13">
        <v>36000</v>
      </c>
      <c r="E60" s="41">
        <v>36000</v>
      </c>
      <c r="F60" s="49">
        <v>36000</v>
      </c>
      <c r="G60" s="32">
        <f t="shared" si="0"/>
        <v>0</v>
      </c>
      <c r="H60" s="36">
        <v>126651</v>
      </c>
    </row>
    <row r="61" spans="1:8" ht="15.75" x14ac:dyDescent="0.25">
      <c r="A61" s="5" t="s">
        <v>171</v>
      </c>
      <c r="B61" s="5" t="s">
        <v>193</v>
      </c>
      <c r="C61" s="13">
        <v>15000</v>
      </c>
      <c r="D61" s="13">
        <v>15000</v>
      </c>
      <c r="E61" s="41">
        <v>15000</v>
      </c>
      <c r="F61" s="49">
        <v>15000</v>
      </c>
      <c r="G61" s="32">
        <f t="shared" si="0"/>
        <v>0</v>
      </c>
      <c r="H61" s="36">
        <v>21100</v>
      </c>
    </row>
    <row r="62" spans="1:8" ht="15.75" x14ac:dyDescent="0.25">
      <c r="A62" s="5" t="s">
        <v>173</v>
      </c>
      <c r="B62" s="5" t="s">
        <v>198</v>
      </c>
      <c r="C62" s="13">
        <v>25857</v>
      </c>
      <c r="D62" s="13">
        <v>25857</v>
      </c>
      <c r="E62" s="41">
        <v>25857</v>
      </c>
      <c r="F62" s="49">
        <v>25857</v>
      </c>
      <c r="G62" s="32">
        <f t="shared" si="0"/>
        <v>0</v>
      </c>
    </row>
    <row r="63" spans="1:8" ht="15.75" x14ac:dyDescent="0.25">
      <c r="A63" s="5" t="s">
        <v>203</v>
      </c>
      <c r="B63" s="5" t="s">
        <v>175</v>
      </c>
      <c r="C63" s="13">
        <v>1975</v>
      </c>
      <c r="D63" s="13">
        <v>1482</v>
      </c>
      <c r="E63" s="41">
        <v>1482</v>
      </c>
      <c r="F63" s="49">
        <v>990</v>
      </c>
      <c r="G63" s="32">
        <f t="shared" si="0"/>
        <v>-0.33198380566801622</v>
      </c>
    </row>
    <row r="64" spans="1:8" ht="15.75" x14ac:dyDescent="0.25">
      <c r="A64" s="5" t="s">
        <v>172</v>
      </c>
      <c r="B64" s="5" t="s">
        <v>233</v>
      </c>
      <c r="C64" s="13">
        <v>37705</v>
      </c>
      <c r="D64" s="13">
        <v>37705</v>
      </c>
      <c r="E64" s="41">
        <v>37705</v>
      </c>
      <c r="F64" s="49">
        <v>37705</v>
      </c>
      <c r="G64" s="32">
        <f t="shared" si="0"/>
        <v>0</v>
      </c>
    </row>
    <row r="65" spans="1:7" ht="15.75" x14ac:dyDescent="0.25">
      <c r="A65" s="5" t="s">
        <v>176</v>
      </c>
      <c r="B65" s="5" t="s">
        <v>234</v>
      </c>
      <c r="C65" s="13">
        <v>25140</v>
      </c>
      <c r="D65" s="13">
        <v>25140</v>
      </c>
      <c r="E65" s="41">
        <v>25140</v>
      </c>
      <c r="F65" s="49">
        <v>25140</v>
      </c>
      <c r="G65" s="32">
        <f>(F65-E65)/E65</f>
        <v>0</v>
      </c>
    </row>
    <row r="66" spans="1:7" ht="15.75" x14ac:dyDescent="0.25">
      <c r="A66" s="5" t="s">
        <v>204</v>
      </c>
      <c r="B66" s="5" t="s">
        <v>199</v>
      </c>
      <c r="C66" s="13">
        <v>26208</v>
      </c>
      <c r="D66" s="13">
        <v>26208</v>
      </c>
      <c r="E66" s="41">
        <v>26208</v>
      </c>
      <c r="F66" s="49">
        <v>26208</v>
      </c>
      <c r="G66" s="32">
        <f t="shared" si="0"/>
        <v>0</v>
      </c>
    </row>
    <row r="67" spans="1:7" ht="15.75" x14ac:dyDescent="0.25">
      <c r="A67" s="5" t="s">
        <v>174</v>
      </c>
      <c r="B67" s="5" t="s">
        <v>177</v>
      </c>
      <c r="C67" s="13">
        <v>11491</v>
      </c>
      <c r="D67" s="13">
        <v>11491</v>
      </c>
      <c r="E67" s="41">
        <v>10549</v>
      </c>
      <c r="F67" s="49">
        <v>9562</v>
      </c>
      <c r="G67" s="32">
        <f t="shared" ref="G67:G80" si="4">(F67-E67)/E67</f>
        <v>-9.3563370935633716E-2</v>
      </c>
    </row>
    <row r="68" spans="1:7" ht="15.75" x14ac:dyDescent="0.25">
      <c r="A68" s="5" t="s">
        <v>209</v>
      </c>
      <c r="B68" s="5" t="s">
        <v>215</v>
      </c>
      <c r="C68" s="13">
        <v>10000</v>
      </c>
      <c r="D68" s="13">
        <v>9865</v>
      </c>
      <c r="E68" s="41">
        <v>9865</v>
      </c>
      <c r="F68" s="49">
        <v>9865</v>
      </c>
      <c r="G68" s="32">
        <f t="shared" si="4"/>
        <v>0</v>
      </c>
    </row>
    <row r="69" spans="1:7" ht="16.5" thickBot="1" x14ac:dyDescent="0.3">
      <c r="A69" s="5"/>
      <c r="B69" s="5" t="s">
        <v>231</v>
      </c>
      <c r="C69" s="13">
        <v>0</v>
      </c>
      <c r="D69" s="13">
        <v>0</v>
      </c>
      <c r="E69" s="41">
        <v>2500</v>
      </c>
      <c r="F69" s="49">
        <v>2500</v>
      </c>
      <c r="G69" s="32">
        <f t="shared" si="4"/>
        <v>0</v>
      </c>
    </row>
    <row r="70" spans="1:7" ht="17.25" thickTop="1" thickBot="1" x14ac:dyDescent="0.3">
      <c r="A70" s="7"/>
      <c r="B70" s="8" t="s">
        <v>178</v>
      </c>
      <c r="C70" s="19">
        <f>SUM(C59:C69)</f>
        <v>209376</v>
      </c>
      <c r="D70" s="19">
        <f t="shared" ref="D70:F70" si="5">SUM(D59:D69)</f>
        <v>208748</v>
      </c>
      <c r="E70" s="19">
        <f t="shared" si="5"/>
        <v>210306</v>
      </c>
      <c r="F70" s="19">
        <f t="shared" si="5"/>
        <v>208827</v>
      </c>
      <c r="G70" s="32">
        <f t="shared" si="4"/>
        <v>-7.0326096259735816E-3</v>
      </c>
    </row>
    <row r="71" spans="1:7" ht="17.25" thickTop="1" thickBot="1" x14ac:dyDescent="0.3">
      <c r="A71" s="5"/>
      <c r="B71" s="9"/>
      <c r="C71" s="13"/>
      <c r="D71" s="13"/>
      <c r="E71" s="41"/>
      <c r="F71" s="49"/>
      <c r="G71" s="32"/>
    </row>
    <row r="72" spans="1:7" ht="17.25" thickTop="1" thickBot="1" x14ac:dyDescent="0.3">
      <c r="A72" s="5"/>
      <c r="B72" s="17" t="s">
        <v>179</v>
      </c>
      <c r="C72" s="19">
        <f>SUM(C10)</f>
        <v>379492</v>
      </c>
      <c r="D72" s="19">
        <f t="shared" ref="D72:F72" si="6">SUM(D10)</f>
        <v>387178</v>
      </c>
      <c r="E72" s="19">
        <f t="shared" si="6"/>
        <v>398534</v>
      </c>
      <c r="F72" s="19">
        <f t="shared" si="6"/>
        <v>409283</v>
      </c>
      <c r="G72" s="32">
        <f t="shared" si="4"/>
        <v>2.6971349997741725E-2</v>
      </c>
    </row>
    <row r="73" spans="1:7" ht="17.25" thickTop="1" thickBot="1" x14ac:dyDescent="0.3">
      <c r="A73" s="5"/>
      <c r="B73" s="17"/>
      <c r="C73" s="13"/>
      <c r="D73" s="13"/>
      <c r="E73" s="41"/>
      <c r="F73" s="49"/>
      <c r="G73" s="32"/>
    </row>
    <row r="74" spans="1:7" ht="17.25" thickTop="1" thickBot="1" x14ac:dyDescent="0.3">
      <c r="A74" s="5"/>
      <c r="B74" s="17" t="s">
        <v>180</v>
      </c>
      <c r="C74" s="19">
        <f>C36+C56+C70</f>
        <v>379492</v>
      </c>
      <c r="D74" s="19">
        <f t="shared" ref="D74:F74" si="7">D36+D56+D70</f>
        <v>350688</v>
      </c>
      <c r="E74" s="19">
        <f t="shared" si="7"/>
        <v>398534</v>
      </c>
      <c r="F74" s="19">
        <f t="shared" si="7"/>
        <v>409283</v>
      </c>
      <c r="G74" s="32">
        <f>(F74-E74)/E74</f>
        <v>2.6971349997741725E-2</v>
      </c>
    </row>
    <row r="75" spans="1:7" ht="16.5" thickTop="1" x14ac:dyDescent="0.25">
      <c r="A75" s="5"/>
      <c r="B75" s="17"/>
      <c r="C75" s="13"/>
      <c r="D75" s="13"/>
      <c r="E75" s="41"/>
      <c r="F75" s="49"/>
      <c r="G75" s="32"/>
    </row>
    <row r="76" spans="1:7" ht="16.5" thickBot="1" x14ac:dyDescent="0.3">
      <c r="A76" s="5"/>
      <c r="B76" s="17"/>
      <c r="C76" s="13"/>
      <c r="D76" s="13"/>
      <c r="E76" s="41"/>
      <c r="F76" s="49"/>
      <c r="G76" s="32"/>
    </row>
    <row r="77" spans="1:7" ht="17.25" thickTop="1" thickBot="1" x14ac:dyDescent="0.3">
      <c r="A77" s="5"/>
      <c r="B77" s="17" t="s">
        <v>107</v>
      </c>
      <c r="C77" s="23">
        <f t="shared" ref="C77:F77" si="8">C72-C74</f>
        <v>0</v>
      </c>
      <c r="D77" s="23">
        <f t="shared" si="8"/>
        <v>36490</v>
      </c>
      <c r="E77" s="23">
        <f t="shared" si="8"/>
        <v>0</v>
      </c>
      <c r="F77" s="23">
        <f t="shared" si="8"/>
        <v>0</v>
      </c>
      <c r="G77" s="32"/>
    </row>
    <row r="78" spans="1:7" ht="16.5" thickTop="1" x14ac:dyDescent="0.25">
      <c r="A78" s="5"/>
      <c r="B78" s="17"/>
      <c r="C78" s="13"/>
      <c r="D78" s="13"/>
      <c r="E78" s="41"/>
      <c r="F78" s="49"/>
      <c r="G78" s="32"/>
    </row>
    <row r="79" spans="1:7" ht="16.5" thickBot="1" x14ac:dyDescent="0.3">
      <c r="A79" s="5"/>
      <c r="B79" s="17"/>
      <c r="C79" s="15"/>
      <c r="D79" s="15"/>
      <c r="E79" s="45"/>
      <c r="F79" s="52"/>
      <c r="G79" s="32"/>
    </row>
    <row r="80" spans="1:7" ht="17.25" thickTop="1" thickBot="1" x14ac:dyDescent="0.3">
      <c r="A80" s="5"/>
      <c r="B80" s="17" t="s">
        <v>181</v>
      </c>
      <c r="C80" s="20">
        <f>SUM(C72+'Wastewater FY23'!C72)</f>
        <v>1169029</v>
      </c>
      <c r="D80" s="20">
        <f>SUM(D72+'Wastewater FY23'!D72)</f>
        <v>1249179</v>
      </c>
      <c r="E80" s="20">
        <f>SUM(E72+'Wastewater FY23'!E72)</f>
        <v>1270754</v>
      </c>
      <c r="F80" s="20">
        <f>SUM(F72+'Wastewater FY23'!F72)</f>
        <v>1377157</v>
      </c>
      <c r="G80" s="32">
        <f t="shared" si="4"/>
        <v>8.3732177903827171E-2</v>
      </c>
    </row>
    <row r="81" spans="1:7" ht="17.25" thickTop="1" thickBot="1" x14ac:dyDescent="0.3">
      <c r="A81" s="5"/>
      <c r="B81" s="5"/>
      <c r="C81" s="13"/>
      <c r="D81" s="13"/>
      <c r="E81" s="41"/>
      <c r="F81" s="49"/>
      <c r="G81" s="32"/>
    </row>
    <row r="82" spans="1:7" ht="17.25" thickTop="1" thickBot="1" x14ac:dyDescent="0.3">
      <c r="A82" s="5"/>
      <c r="B82" s="9" t="s">
        <v>182</v>
      </c>
      <c r="C82" s="20">
        <f>SUM(C74+'Wastewater FY23'!C74)</f>
        <v>1169029</v>
      </c>
      <c r="D82" s="20">
        <f>SUM(D74+'Wastewater FY23'!D74)</f>
        <v>1216819</v>
      </c>
      <c r="E82" s="20">
        <f>SUM(E74+'Wastewater FY23'!E74)</f>
        <v>1270754</v>
      </c>
      <c r="F82" s="20">
        <f>SUM(F74+'Wastewater FY23'!F74)</f>
        <v>1377157</v>
      </c>
      <c r="G82" s="32">
        <f>(F82-E82)/E82</f>
        <v>8.3732177903827171E-2</v>
      </c>
    </row>
    <row r="83" spans="1:7" ht="17.25" thickTop="1" thickBot="1" x14ac:dyDescent="0.3">
      <c r="A83" s="5"/>
      <c r="B83" s="9"/>
      <c r="C83" s="15"/>
      <c r="D83" s="15"/>
      <c r="E83" s="45"/>
      <c r="F83" s="52"/>
      <c r="G83" s="32"/>
    </row>
    <row r="84" spans="1:7" ht="17.25" thickTop="1" thickBot="1" x14ac:dyDescent="0.3">
      <c r="A84" s="5"/>
      <c r="B84" s="9" t="s">
        <v>183</v>
      </c>
      <c r="C84" s="24">
        <f t="shared" ref="C84:F84" si="9">C80-C82</f>
        <v>0</v>
      </c>
      <c r="D84" s="24">
        <f t="shared" si="9"/>
        <v>32360</v>
      </c>
      <c r="E84" s="24">
        <f t="shared" si="9"/>
        <v>0</v>
      </c>
      <c r="F84" s="24">
        <f t="shared" si="9"/>
        <v>0</v>
      </c>
      <c r="G84" s="32"/>
    </row>
    <row r="85" spans="1:7" ht="16.5" thickTop="1" x14ac:dyDescent="0.25">
      <c r="A85" s="5"/>
      <c r="B85" s="9"/>
      <c r="C85" s="18"/>
      <c r="D85" s="18"/>
      <c r="E85" s="46"/>
      <c r="F85" s="53"/>
      <c r="G85" s="18"/>
    </row>
  </sheetData>
  <pageMargins left="0.2" right="0.2" top="0.25" bottom="0.25" header="0.3" footer="0.3"/>
  <pageSetup scale="53" fitToHeight="2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abSelected="1" zoomScaleNormal="100" zoomScaleSheetLayoutView="50" workbookViewId="0">
      <pane ySplit="2" topLeftCell="A44" activePane="bottomLeft" state="frozen"/>
      <selection pane="bottomLeft" activeCell="D48" sqref="D48"/>
    </sheetView>
  </sheetViews>
  <sheetFormatPr defaultColWidth="3.7109375" defaultRowHeight="15" x14ac:dyDescent="0.2"/>
  <cols>
    <col min="1" max="1" width="30.5703125" style="5" customWidth="1"/>
    <col min="2" max="2" width="58.28515625" style="5" customWidth="1"/>
    <col min="3" max="3" width="14.7109375" style="11" customWidth="1"/>
    <col min="4" max="4" width="15.28515625" style="11" customWidth="1"/>
    <col min="5" max="5" width="16" style="11" customWidth="1"/>
    <col min="6" max="6" width="16.7109375" style="11" customWidth="1"/>
    <col min="7" max="7" width="15.7109375" style="5" customWidth="1"/>
    <col min="8" max="8" width="5" style="2" customWidth="1"/>
    <col min="9" max="9" width="25.5703125" style="34" customWidth="1"/>
    <col min="10" max="10" width="20.140625" style="2" customWidth="1"/>
    <col min="11" max="11" width="13" style="2" customWidth="1"/>
    <col min="12" max="12" width="12.28515625" style="2" customWidth="1"/>
    <col min="13" max="13" width="5.5703125" style="2" customWidth="1"/>
    <col min="14" max="14" width="5.140625" style="2" customWidth="1"/>
    <col min="15" max="15" width="5.5703125" style="2" customWidth="1"/>
    <col min="16" max="16" width="4.7109375" style="2" customWidth="1"/>
    <col min="17" max="1022" width="3.5703125" style="2" customWidth="1"/>
    <col min="1023" max="1023" width="3.7109375" style="2" customWidth="1"/>
    <col min="1024" max="16384" width="3.7109375" style="2"/>
  </cols>
  <sheetData>
    <row r="1" spans="1:12" customFormat="1" ht="26.25" x14ac:dyDescent="0.4">
      <c r="A1" s="27" t="s">
        <v>236</v>
      </c>
      <c r="C1" s="28"/>
      <c r="D1" s="28"/>
      <c r="E1" s="28"/>
      <c r="F1" s="28"/>
      <c r="G1" s="28"/>
      <c r="I1" s="33"/>
    </row>
    <row r="2" spans="1:12" ht="31.5" customHeight="1" x14ac:dyDescent="0.25">
      <c r="A2" s="3" t="s">
        <v>0</v>
      </c>
      <c r="B2" s="3" t="s">
        <v>1</v>
      </c>
      <c r="C2" s="12" t="s">
        <v>207</v>
      </c>
      <c r="D2" s="12" t="s">
        <v>224</v>
      </c>
      <c r="E2" s="12" t="s">
        <v>213</v>
      </c>
      <c r="F2" s="12" t="s">
        <v>223</v>
      </c>
      <c r="G2" s="3" t="s">
        <v>2</v>
      </c>
    </row>
    <row r="3" spans="1:12" ht="19.899999999999999" customHeight="1" x14ac:dyDescent="0.25">
      <c r="A3" s="4" t="s">
        <v>3</v>
      </c>
      <c r="C3" s="13"/>
      <c r="D3" s="13"/>
      <c r="E3" s="13"/>
      <c r="F3" s="13"/>
      <c r="L3" s="6"/>
    </row>
    <row r="4" spans="1:12" ht="19.899999999999999" customHeight="1" x14ac:dyDescent="0.2">
      <c r="A4" s="5" t="s">
        <v>4</v>
      </c>
      <c r="B4" s="5" t="s">
        <v>194</v>
      </c>
      <c r="C4" s="13">
        <f>ROUND((C74-SUM(C5:C8)),0)</f>
        <v>357337</v>
      </c>
      <c r="D4" s="13">
        <v>373213</v>
      </c>
      <c r="E4" s="13">
        <v>361326</v>
      </c>
      <c r="F4" s="13">
        <v>444480</v>
      </c>
      <c r="G4" s="30">
        <f>SUM(F4-E4)/E4</f>
        <v>0.23013566696003054</v>
      </c>
      <c r="H4" s="56"/>
    </row>
    <row r="5" spans="1:12" ht="19.899999999999999" customHeight="1" x14ac:dyDescent="0.2">
      <c r="A5" s="5" t="s">
        <v>5</v>
      </c>
      <c r="B5" s="5" t="s">
        <v>6</v>
      </c>
      <c r="C5" s="13">
        <v>1000</v>
      </c>
      <c r="D5" s="13">
        <v>3213</v>
      </c>
      <c r="E5" s="13">
        <v>1000</v>
      </c>
      <c r="F5" s="13">
        <v>1000</v>
      </c>
      <c r="G5" s="30">
        <f t="shared" ref="G5:G7" si="0">SUM(F5-E5)/E5</f>
        <v>0</v>
      </c>
      <c r="H5" s="56"/>
    </row>
    <row r="6" spans="1:12" ht="19.899999999999999" customHeight="1" x14ac:dyDescent="0.2">
      <c r="A6" s="5" t="s">
        <v>7</v>
      </c>
      <c r="B6" s="5" t="s">
        <v>232</v>
      </c>
      <c r="C6" s="13">
        <v>1200</v>
      </c>
      <c r="D6" s="13">
        <v>1998</v>
      </c>
      <c r="E6" s="13">
        <v>1500</v>
      </c>
      <c r="F6" s="13">
        <v>14000</v>
      </c>
      <c r="G6" s="30">
        <f t="shared" si="0"/>
        <v>8.3333333333333339</v>
      </c>
      <c r="L6" s="6"/>
    </row>
    <row r="7" spans="1:12" ht="19.899999999999999" customHeight="1" x14ac:dyDescent="0.2">
      <c r="A7" s="5" t="s">
        <v>222</v>
      </c>
      <c r="B7" s="5" t="s">
        <v>220</v>
      </c>
      <c r="C7" s="13">
        <v>0</v>
      </c>
      <c r="D7" s="13">
        <v>0</v>
      </c>
      <c r="E7" s="13">
        <v>48394</v>
      </c>
      <c r="F7" s="13">
        <v>48394</v>
      </c>
      <c r="G7" s="30">
        <f t="shared" si="0"/>
        <v>0</v>
      </c>
      <c r="L7" s="6"/>
    </row>
    <row r="8" spans="1:12" ht="19.899999999999999" customHeight="1" thickBot="1" x14ac:dyDescent="0.25">
      <c r="A8" s="5" t="s">
        <v>8</v>
      </c>
      <c r="B8" s="5" t="s">
        <v>195</v>
      </c>
      <c r="C8" s="13">
        <v>430000</v>
      </c>
      <c r="D8" s="13">
        <v>483577</v>
      </c>
      <c r="E8" s="13">
        <v>460000</v>
      </c>
      <c r="F8" s="13">
        <v>460000</v>
      </c>
      <c r="G8" s="30">
        <f>SUM(F8-E8)/E8</f>
        <v>0</v>
      </c>
      <c r="L8" s="6"/>
    </row>
    <row r="9" spans="1:12" ht="19.899999999999999" customHeight="1" thickTop="1" thickBot="1" x14ac:dyDescent="0.3">
      <c r="A9" s="7"/>
      <c r="B9" s="8" t="s">
        <v>9</v>
      </c>
      <c r="C9" s="19">
        <f>SUM(C4:C8)</f>
        <v>789537</v>
      </c>
      <c r="D9" s="19">
        <f t="shared" ref="D9:E9" si="1">SUM(D4:D8)</f>
        <v>862001</v>
      </c>
      <c r="E9" s="19">
        <f t="shared" si="1"/>
        <v>872220</v>
      </c>
      <c r="F9" s="19">
        <f>SUM(F4:F8)</f>
        <v>967874</v>
      </c>
      <c r="G9" s="30">
        <f>SUM(F9-E9)/E9</f>
        <v>0.10966728577652426</v>
      </c>
    </row>
    <row r="10" spans="1:12" ht="19.899999999999999" customHeight="1" thickTop="1" x14ac:dyDescent="0.25">
      <c r="B10" s="9"/>
      <c r="G10" s="30"/>
      <c r="H10" s="10"/>
      <c r="I10" s="35"/>
    </row>
    <row r="11" spans="1:12" ht="19.899999999999999" customHeight="1" x14ac:dyDescent="0.25">
      <c r="A11" s="4" t="s">
        <v>10</v>
      </c>
      <c r="C11" s="13"/>
      <c r="D11" s="13"/>
      <c r="E11" s="13"/>
      <c r="F11" s="13"/>
      <c r="G11" s="30"/>
      <c r="H11" s="10"/>
      <c r="I11" s="35"/>
    </row>
    <row r="12" spans="1:12" ht="19.899999999999999" customHeight="1" x14ac:dyDescent="0.2">
      <c r="A12" s="5" t="s">
        <v>11</v>
      </c>
      <c r="B12" s="5" t="s">
        <v>12</v>
      </c>
      <c r="C12" s="21">
        <v>148381</v>
      </c>
      <c r="D12" s="21">
        <v>153731</v>
      </c>
      <c r="E12" s="21">
        <v>180312</v>
      </c>
      <c r="F12" s="21">
        <v>199270</v>
      </c>
      <c r="G12" s="30">
        <f>SUM(F12-E12)/E12</f>
        <v>0.10513997959093127</v>
      </c>
    </row>
    <row r="13" spans="1:12" ht="19.899999999999999" customHeight="1" x14ac:dyDescent="0.2">
      <c r="A13" s="5" t="s">
        <v>13</v>
      </c>
      <c r="B13" s="5" t="s">
        <v>14</v>
      </c>
      <c r="C13" s="21">
        <v>3500</v>
      </c>
      <c r="D13" s="21">
        <v>3500</v>
      </c>
      <c r="E13" s="21">
        <v>3500</v>
      </c>
      <c r="F13" s="21">
        <v>0</v>
      </c>
      <c r="G13" s="30">
        <f t="shared" ref="G13:G34" si="2">SUM(F13-E13)/E13</f>
        <v>-1</v>
      </c>
    </row>
    <row r="14" spans="1:12" ht="19.899999999999999" customHeight="1" x14ac:dyDescent="0.2">
      <c r="A14" s="5" t="s">
        <v>15</v>
      </c>
      <c r="B14" s="5" t="s">
        <v>16</v>
      </c>
      <c r="C14" s="21">
        <v>2100</v>
      </c>
      <c r="D14" s="21">
        <v>7314</v>
      </c>
      <c r="E14" s="21">
        <v>5600</v>
      </c>
      <c r="F14" s="21">
        <v>5600</v>
      </c>
      <c r="G14" s="30">
        <f t="shared" si="2"/>
        <v>0</v>
      </c>
      <c r="H14" s="1"/>
    </row>
    <row r="15" spans="1:12" ht="19.899999999999999" customHeight="1" x14ac:dyDescent="0.2">
      <c r="A15" s="5" t="s">
        <v>17</v>
      </c>
      <c r="B15" s="5" t="s">
        <v>18</v>
      </c>
      <c r="C15" s="21">
        <v>11857</v>
      </c>
      <c r="D15" s="21">
        <v>12058</v>
      </c>
      <c r="E15" s="21">
        <v>14423</v>
      </c>
      <c r="F15" s="21">
        <v>15344</v>
      </c>
      <c r="G15" s="30">
        <f t="shared" si="2"/>
        <v>6.3856340567149686E-2</v>
      </c>
    </row>
    <row r="16" spans="1:12" ht="19.899999999999999" customHeight="1" x14ac:dyDescent="0.2">
      <c r="A16" s="5" t="s">
        <v>19</v>
      </c>
      <c r="B16" s="5" t="s">
        <v>20</v>
      </c>
      <c r="C16" s="21">
        <v>9405</v>
      </c>
      <c r="D16" s="21">
        <v>13146</v>
      </c>
      <c r="E16" s="21">
        <v>12408</v>
      </c>
      <c r="F16" s="21">
        <v>13451</v>
      </c>
      <c r="G16" s="30">
        <f t="shared" si="2"/>
        <v>8.4058671824629269E-2</v>
      </c>
    </row>
    <row r="17" spans="1:7" ht="19.899999999999999" customHeight="1" x14ac:dyDescent="0.2">
      <c r="A17" s="5" t="s">
        <v>21</v>
      </c>
      <c r="B17" s="5" t="s">
        <v>22</v>
      </c>
      <c r="C17" s="21">
        <v>17201</v>
      </c>
      <c r="D17" s="21">
        <v>19363</v>
      </c>
      <c r="E17" s="21">
        <v>35053</v>
      </c>
      <c r="F17" s="21">
        <v>45056</v>
      </c>
      <c r="G17" s="30">
        <f t="shared" si="2"/>
        <v>0.28536787150885801</v>
      </c>
    </row>
    <row r="18" spans="1:7" ht="19.899999999999999" customHeight="1" x14ac:dyDescent="0.2">
      <c r="A18" s="5" t="s">
        <v>184</v>
      </c>
      <c r="B18" s="5" t="s">
        <v>185</v>
      </c>
      <c r="C18" s="21">
        <v>2913</v>
      </c>
      <c r="D18" s="21">
        <v>980</v>
      </c>
      <c r="E18" s="21">
        <v>1070</v>
      </c>
      <c r="F18" s="21">
        <v>731</v>
      </c>
      <c r="G18" s="30">
        <f t="shared" si="2"/>
        <v>-0.31682242990654208</v>
      </c>
    </row>
    <row r="19" spans="1:7" ht="19.899999999999999" customHeight="1" x14ac:dyDescent="0.2">
      <c r="A19" s="5" t="s">
        <v>23</v>
      </c>
      <c r="B19" s="5" t="s">
        <v>24</v>
      </c>
      <c r="C19" s="21">
        <v>960</v>
      </c>
      <c r="D19" s="21">
        <v>953</v>
      </c>
      <c r="E19" s="21">
        <v>949</v>
      </c>
      <c r="F19" s="21">
        <v>1330</v>
      </c>
      <c r="G19" s="30">
        <f t="shared" si="2"/>
        <v>0.40147523709167543</v>
      </c>
    </row>
    <row r="20" spans="1:7" ht="19.899999999999999" customHeight="1" x14ac:dyDescent="0.2">
      <c r="A20" s="5" t="s">
        <v>25</v>
      </c>
      <c r="B20" s="5" t="s">
        <v>26</v>
      </c>
      <c r="C20" s="21">
        <v>900</v>
      </c>
      <c r="D20" s="21">
        <v>355</v>
      </c>
      <c r="E20" s="21">
        <v>900</v>
      </c>
      <c r="F20" s="21">
        <v>900</v>
      </c>
      <c r="G20" s="30">
        <f t="shared" si="2"/>
        <v>0</v>
      </c>
    </row>
    <row r="21" spans="1:7" ht="19.899999999999999" customHeight="1" x14ac:dyDescent="0.2">
      <c r="A21" s="5" t="s">
        <v>27</v>
      </c>
      <c r="B21" s="5" t="s">
        <v>28</v>
      </c>
      <c r="C21" s="21">
        <v>500</v>
      </c>
      <c r="D21" s="21">
        <v>691</v>
      </c>
      <c r="E21" s="21">
        <v>500</v>
      </c>
      <c r="F21" s="21">
        <v>500</v>
      </c>
      <c r="G21" s="30">
        <f t="shared" si="2"/>
        <v>0</v>
      </c>
    </row>
    <row r="22" spans="1:7" ht="19.899999999999999" customHeight="1" x14ac:dyDescent="0.2">
      <c r="A22" s="5" t="s">
        <v>29</v>
      </c>
      <c r="B22" s="5" t="s">
        <v>30</v>
      </c>
      <c r="C22" s="21">
        <v>400</v>
      </c>
      <c r="D22" s="21">
        <v>281</v>
      </c>
      <c r="E22" s="21">
        <v>400</v>
      </c>
      <c r="F22" s="21">
        <v>400</v>
      </c>
      <c r="G22" s="30">
        <f t="shared" si="2"/>
        <v>0</v>
      </c>
    </row>
    <row r="23" spans="1:7" ht="19.899999999999999" customHeight="1" x14ac:dyDescent="0.2">
      <c r="A23" s="5" t="s">
        <v>31</v>
      </c>
      <c r="B23" s="5" t="s">
        <v>32</v>
      </c>
      <c r="C23" s="21">
        <v>0</v>
      </c>
      <c r="D23" s="21">
        <v>2299</v>
      </c>
      <c r="E23" s="21">
        <v>0</v>
      </c>
      <c r="F23" s="21">
        <v>1050</v>
      </c>
      <c r="G23" s="30">
        <v>1</v>
      </c>
    </row>
    <row r="24" spans="1:7" ht="19.899999999999999" customHeight="1" x14ac:dyDescent="0.2">
      <c r="A24" s="5" t="s">
        <v>217</v>
      </c>
      <c r="B24" s="5" t="s">
        <v>216</v>
      </c>
      <c r="C24" s="21">
        <v>0</v>
      </c>
      <c r="D24" s="21">
        <v>308</v>
      </c>
      <c r="E24" s="21">
        <v>4145</v>
      </c>
      <c r="F24" s="21">
        <v>4200</v>
      </c>
      <c r="G24" s="30">
        <f t="shared" si="2"/>
        <v>1.3268998793727383E-2</v>
      </c>
    </row>
    <row r="25" spans="1:7" ht="19.899999999999999" customHeight="1" x14ac:dyDescent="0.2">
      <c r="A25" s="5" t="s">
        <v>33</v>
      </c>
      <c r="B25" s="5" t="s">
        <v>34</v>
      </c>
      <c r="C25" s="21">
        <v>400</v>
      </c>
      <c r="D25" s="21">
        <v>0</v>
      </c>
      <c r="E25" s="21">
        <v>400</v>
      </c>
      <c r="F25" s="21">
        <v>400</v>
      </c>
      <c r="G25" s="30">
        <f t="shared" si="2"/>
        <v>0</v>
      </c>
    </row>
    <row r="26" spans="1:7" ht="19.899999999999999" customHeight="1" x14ac:dyDescent="0.2">
      <c r="A26" s="5" t="s">
        <v>35</v>
      </c>
      <c r="B26" s="5" t="s">
        <v>36</v>
      </c>
      <c r="C26" s="21">
        <v>21000</v>
      </c>
      <c r="D26" s="21">
        <v>21000</v>
      </c>
      <c r="E26" s="21">
        <v>21000</v>
      </c>
      <c r="F26" s="21">
        <v>29050</v>
      </c>
      <c r="G26" s="30">
        <f t="shared" si="2"/>
        <v>0.38333333333333336</v>
      </c>
    </row>
    <row r="27" spans="1:7" ht="19.899999999999999" customHeight="1" x14ac:dyDescent="0.2">
      <c r="A27" s="5" t="s">
        <v>202</v>
      </c>
      <c r="B27" s="5" t="s">
        <v>200</v>
      </c>
      <c r="C27" s="21">
        <v>6237</v>
      </c>
      <c r="D27" s="21">
        <v>7071</v>
      </c>
      <c r="E27" s="21">
        <v>3045</v>
      </c>
      <c r="F27" s="21">
        <v>3383</v>
      </c>
      <c r="G27" s="30">
        <f t="shared" si="2"/>
        <v>0.1110016420361248</v>
      </c>
    </row>
    <row r="28" spans="1:7" ht="19.899999999999999" customHeight="1" x14ac:dyDescent="0.2">
      <c r="A28" s="5" t="s">
        <v>37</v>
      </c>
      <c r="B28" s="5" t="s">
        <v>229</v>
      </c>
      <c r="C28" s="21">
        <v>1800</v>
      </c>
      <c r="D28" s="21">
        <v>739</v>
      </c>
      <c r="E28" s="21">
        <v>1800</v>
      </c>
      <c r="F28" s="21">
        <v>2770</v>
      </c>
      <c r="G28" s="30">
        <f t="shared" si="2"/>
        <v>0.53888888888888886</v>
      </c>
    </row>
    <row r="29" spans="1:7" ht="19.899999999999999" customHeight="1" x14ac:dyDescent="0.2">
      <c r="A29" s="5" t="s">
        <v>38</v>
      </c>
      <c r="B29" s="5" t="s">
        <v>39</v>
      </c>
      <c r="C29" s="21">
        <v>300</v>
      </c>
      <c r="D29" s="21">
        <v>0</v>
      </c>
      <c r="E29" s="21">
        <v>300</v>
      </c>
      <c r="F29" s="21">
        <v>300</v>
      </c>
      <c r="G29" s="30">
        <f t="shared" si="2"/>
        <v>0</v>
      </c>
    </row>
    <row r="30" spans="1:7" ht="19.899999999999999" customHeight="1" x14ac:dyDescent="0.2">
      <c r="A30" s="5" t="s">
        <v>40</v>
      </c>
      <c r="B30" s="5" t="s">
        <v>41</v>
      </c>
      <c r="C30" s="21">
        <v>700</v>
      </c>
      <c r="D30" s="21">
        <v>0</v>
      </c>
      <c r="E30" s="21">
        <v>700</v>
      </c>
      <c r="F30" s="21">
        <v>700</v>
      </c>
      <c r="G30" s="30">
        <f t="shared" si="2"/>
        <v>0</v>
      </c>
    </row>
    <row r="31" spans="1:7" ht="19.899999999999999" customHeight="1" x14ac:dyDescent="0.2">
      <c r="A31" s="5" t="s">
        <v>42</v>
      </c>
      <c r="B31" s="5" t="s">
        <v>43</v>
      </c>
      <c r="C31" s="21">
        <v>3800</v>
      </c>
      <c r="D31" s="21">
        <v>3548</v>
      </c>
      <c r="E31" s="21">
        <v>3800</v>
      </c>
      <c r="F31" s="21">
        <v>3800</v>
      </c>
      <c r="G31" s="30">
        <f t="shared" si="2"/>
        <v>0</v>
      </c>
    </row>
    <row r="32" spans="1:7" ht="19.899999999999999" customHeight="1" x14ac:dyDescent="0.2">
      <c r="A32" s="5" t="s">
        <v>44</v>
      </c>
      <c r="B32" s="5" t="s">
        <v>45</v>
      </c>
      <c r="C32" s="21">
        <v>400</v>
      </c>
      <c r="D32" s="21">
        <v>326</v>
      </c>
      <c r="E32" s="21">
        <v>400</v>
      </c>
      <c r="F32" s="21">
        <v>400</v>
      </c>
      <c r="G32" s="30">
        <f t="shared" si="2"/>
        <v>0</v>
      </c>
    </row>
    <row r="33" spans="1:7" ht="19.899999999999999" customHeight="1" x14ac:dyDescent="0.2">
      <c r="A33" s="5" t="s">
        <v>46</v>
      </c>
      <c r="B33" s="5" t="s">
        <v>47</v>
      </c>
      <c r="C33" s="21">
        <v>3000</v>
      </c>
      <c r="D33" s="21">
        <v>2856</v>
      </c>
      <c r="E33" s="21">
        <v>3000</v>
      </c>
      <c r="F33" s="21">
        <v>3000</v>
      </c>
      <c r="G33" s="30">
        <f t="shared" si="2"/>
        <v>0</v>
      </c>
    </row>
    <row r="34" spans="1:7" ht="19.899999999999999" customHeight="1" thickBot="1" x14ac:dyDescent="0.25">
      <c r="A34" s="5" t="s">
        <v>48</v>
      </c>
      <c r="B34" s="5" t="s">
        <v>49</v>
      </c>
      <c r="C34" s="14">
        <v>15868</v>
      </c>
      <c r="D34" s="14">
        <v>13958</v>
      </c>
      <c r="E34" s="14">
        <v>11341</v>
      </c>
      <c r="F34" s="13">
        <v>13000</v>
      </c>
      <c r="G34" s="30">
        <f t="shared" si="2"/>
        <v>0.14628339652587954</v>
      </c>
    </row>
    <row r="35" spans="1:7" ht="19.899999999999999" customHeight="1" thickTop="1" thickBot="1" x14ac:dyDescent="0.3">
      <c r="A35" s="7"/>
      <c r="B35" s="8" t="s">
        <v>50</v>
      </c>
      <c r="C35" s="19">
        <f>SUM(C12:C34)</f>
        <v>251622</v>
      </c>
      <c r="D35" s="19">
        <f t="shared" ref="D35:F35" si="3">SUM(D12:D34)</f>
        <v>264477</v>
      </c>
      <c r="E35" s="19">
        <f t="shared" si="3"/>
        <v>305046</v>
      </c>
      <c r="F35" s="19">
        <f t="shared" si="3"/>
        <v>344635</v>
      </c>
      <c r="G35" s="30">
        <f>SUM(F35-E35)/E35</f>
        <v>0.12978042655861738</v>
      </c>
    </row>
    <row r="36" spans="1:7" ht="19.899999999999999" customHeight="1" thickTop="1" x14ac:dyDescent="0.25">
      <c r="B36" s="9"/>
      <c r="G36" s="30"/>
    </row>
    <row r="37" spans="1:7" ht="19.899999999999999" customHeight="1" x14ac:dyDescent="0.25">
      <c r="A37" s="4" t="s">
        <v>208</v>
      </c>
      <c r="C37" s="13"/>
      <c r="D37" s="13"/>
      <c r="E37" s="13"/>
      <c r="F37" s="13"/>
      <c r="G37" s="30"/>
    </row>
    <row r="38" spans="1:7" ht="19.899999999999999" customHeight="1" x14ac:dyDescent="0.2">
      <c r="A38" s="5" t="s">
        <v>51</v>
      </c>
      <c r="B38" s="5" t="s">
        <v>52</v>
      </c>
      <c r="C38" s="13">
        <v>1000</v>
      </c>
      <c r="D38" s="13">
        <v>0</v>
      </c>
      <c r="E38" s="13">
        <v>1000</v>
      </c>
      <c r="F38" s="13">
        <v>1000</v>
      </c>
      <c r="G38" s="30">
        <f>SUM(F38-E38)/E38</f>
        <v>0</v>
      </c>
    </row>
    <row r="39" spans="1:7" ht="19.899999999999999" customHeight="1" x14ac:dyDescent="0.2">
      <c r="A39" s="5" t="s">
        <v>53</v>
      </c>
      <c r="B39" s="5" t="s">
        <v>54</v>
      </c>
      <c r="C39" s="13">
        <v>1800</v>
      </c>
      <c r="D39" s="13">
        <v>0</v>
      </c>
      <c r="E39" s="13">
        <v>1800</v>
      </c>
      <c r="F39" s="13">
        <v>1800</v>
      </c>
      <c r="G39" s="30">
        <f t="shared" ref="G39:G59" si="4">SUM(F39-E39)/E39</f>
        <v>0</v>
      </c>
    </row>
    <row r="40" spans="1:7" ht="19.899999999999999" customHeight="1" x14ac:dyDescent="0.2">
      <c r="A40" s="5" t="s">
        <v>55</v>
      </c>
      <c r="B40" s="5" t="s">
        <v>56</v>
      </c>
      <c r="C40" s="13">
        <v>500</v>
      </c>
      <c r="D40" s="13">
        <v>982</v>
      </c>
      <c r="E40" s="13">
        <v>500</v>
      </c>
      <c r="F40" s="13">
        <v>500</v>
      </c>
      <c r="G40" s="30">
        <f t="shared" si="4"/>
        <v>0</v>
      </c>
    </row>
    <row r="41" spans="1:7" ht="19.899999999999999" customHeight="1" x14ac:dyDescent="0.2">
      <c r="A41" s="5" t="s">
        <v>57</v>
      </c>
      <c r="B41" s="5" t="s">
        <v>58</v>
      </c>
      <c r="C41" s="13">
        <v>10000</v>
      </c>
      <c r="D41" s="13">
        <v>8400</v>
      </c>
      <c r="E41" s="13">
        <v>10000</v>
      </c>
      <c r="F41" s="13">
        <v>10000</v>
      </c>
      <c r="G41" s="30">
        <f t="shared" si="4"/>
        <v>0</v>
      </c>
    </row>
    <row r="42" spans="1:7" ht="19.899999999999999" customHeight="1" x14ac:dyDescent="0.2">
      <c r="A42" s="5" t="s">
        <v>59</v>
      </c>
      <c r="B42" s="5" t="s">
        <v>60</v>
      </c>
      <c r="C42" s="13">
        <v>40000</v>
      </c>
      <c r="D42" s="13">
        <v>38747</v>
      </c>
      <c r="E42" s="13">
        <v>40000</v>
      </c>
      <c r="F42" s="13">
        <v>45000</v>
      </c>
      <c r="G42" s="30">
        <f t="shared" si="4"/>
        <v>0.125</v>
      </c>
    </row>
    <row r="43" spans="1:7" ht="19.899999999999999" customHeight="1" x14ac:dyDescent="0.2">
      <c r="A43" s="5" t="s">
        <v>61</v>
      </c>
      <c r="B43" s="5" t="s">
        <v>62</v>
      </c>
      <c r="C43" s="13">
        <v>32000</v>
      </c>
      <c r="D43" s="13">
        <v>31515</v>
      </c>
      <c r="E43" s="13">
        <v>32000</v>
      </c>
      <c r="F43" s="13">
        <v>32000</v>
      </c>
      <c r="G43" s="30">
        <f t="shared" si="4"/>
        <v>0</v>
      </c>
    </row>
    <row r="44" spans="1:7" ht="19.899999999999999" customHeight="1" x14ac:dyDescent="0.2">
      <c r="A44" s="5" t="s">
        <v>63</v>
      </c>
      <c r="B44" s="5" t="s">
        <v>64</v>
      </c>
      <c r="C44" s="13">
        <v>1500</v>
      </c>
      <c r="D44" s="13">
        <v>4213</v>
      </c>
      <c r="E44" s="13">
        <v>1500</v>
      </c>
      <c r="F44" s="13">
        <v>4300</v>
      </c>
      <c r="G44" s="30">
        <f t="shared" si="4"/>
        <v>1.8666666666666667</v>
      </c>
    </row>
    <row r="45" spans="1:7" ht="19.899999999999999" customHeight="1" x14ac:dyDescent="0.2">
      <c r="A45" s="5" t="s">
        <v>65</v>
      </c>
      <c r="B45" s="5" t="s">
        <v>228</v>
      </c>
      <c r="C45" s="13">
        <v>800</v>
      </c>
      <c r="D45" s="13">
        <v>1128</v>
      </c>
      <c r="E45" s="13">
        <v>800</v>
      </c>
      <c r="F45" s="13">
        <v>800</v>
      </c>
      <c r="G45" s="30">
        <f t="shared" si="4"/>
        <v>0</v>
      </c>
    </row>
    <row r="46" spans="1:7" ht="19.899999999999999" customHeight="1" x14ac:dyDescent="0.2">
      <c r="A46" s="5" t="s">
        <v>66</v>
      </c>
      <c r="B46" s="5" t="s">
        <v>67</v>
      </c>
      <c r="C46" s="13">
        <v>7500</v>
      </c>
      <c r="D46" s="13">
        <v>5339</v>
      </c>
      <c r="E46" s="13">
        <v>7500</v>
      </c>
      <c r="F46" s="13">
        <v>7500</v>
      </c>
      <c r="G46" s="30">
        <f t="shared" si="4"/>
        <v>0</v>
      </c>
    </row>
    <row r="47" spans="1:7" ht="19.899999999999999" customHeight="1" x14ac:dyDescent="0.2">
      <c r="A47" s="5" t="s">
        <v>68</v>
      </c>
      <c r="B47" s="5" t="s">
        <v>69</v>
      </c>
      <c r="C47" s="13">
        <v>4500</v>
      </c>
      <c r="D47" s="13">
        <v>5994</v>
      </c>
      <c r="E47" s="13">
        <v>4500</v>
      </c>
      <c r="F47" s="13">
        <v>4500</v>
      </c>
      <c r="G47" s="30">
        <f t="shared" si="4"/>
        <v>0</v>
      </c>
    </row>
    <row r="48" spans="1:7" ht="19.899999999999999" customHeight="1" x14ac:dyDescent="0.2">
      <c r="A48" s="5" t="s">
        <v>70</v>
      </c>
      <c r="B48" s="5" t="s">
        <v>71</v>
      </c>
      <c r="C48" s="13">
        <v>500</v>
      </c>
      <c r="D48" s="13">
        <v>70</v>
      </c>
      <c r="E48" s="13">
        <v>500</v>
      </c>
      <c r="F48" s="13">
        <v>500</v>
      </c>
      <c r="G48" s="30">
        <f t="shared" si="4"/>
        <v>0</v>
      </c>
    </row>
    <row r="49" spans="1:9" ht="19.899999999999999" customHeight="1" x14ac:dyDescent="0.2">
      <c r="A49" s="5" t="s">
        <v>72</v>
      </c>
      <c r="B49" s="5" t="s">
        <v>73</v>
      </c>
      <c r="C49" s="13">
        <v>120000</v>
      </c>
      <c r="D49" s="13">
        <v>153967</v>
      </c>
      <c r="E49" s="13">
        <v>130000</v>
      </c>
      <c r="F49" s="13">
        <v>160000</v>
      </c>
      <c r="G49" s="30">
        <f t="shared" si="4"/>
        <v>0.23076923076923078</v>
      </c>
    </row>
    <row r="50" spans="1:9" ht="19.899999999999999" customHeight="1" x14ac:dyDescent="0.2">
      <c r="A50" s="5" t="s">
        <v>74</v>
      </c>
      <c r="B50" s="5" t="s">
        <v>75</v>
      </c>
      <c r="C50" s="13">
        <v>500</v>
      </c>
      <c r="D50" s="13">
        <v>2281</v>
      </c>
      <c r="E50" s="13">
        <v>500</v>
      </c>
      <c r="F50" s="13">
        <v>500</v>
      </c>
      <c r="G50" s="30">
        <f t="shared" si="4"/>
        <v>0</v>
      </c>
    </row>
    <row r="51" spans="1:9" ht="19.899999999999999" customHeight="1" x14ac:dyDescent="0.2">
      <c r="A51" s="5" t="s">
        <v>76</v>
      </c>
      <c r="B51" s="5" t="s">
        <v>77</v>
      </c>
      <c r="C51" s="13">
        <v>1800</v>
      </c>
      <c r="D51" s="13">
        <v>735</v>
      </c>
      <c r="E51" s="13">
        <v>1800</v>
      </c>
      <c r="F51" s="13">
        <v>1800</v>
      </c>
      <c r="G51" s="30">
        <f t="shared" si="4"/>
        <v>0</v>
      </c>
    </row>
    <row r="52" spans="1:9" ht="19.899999999999999" customHeight="1" x14ac:dyDescent="0.2">
      <c r="A52" s="5" t="s">
        <v>78</v>
      </c>
      <c r="B52" s="5" t="s">
        <v>79</v>
      </c>
      <c r="C52" s="13">
        <v>2500</v>
      </c>
      <c r="D52" s="13">
        <v>188</v>
      </c>
      <c r="E52" s="13">
        <v>2500</v>
      </c>
      <c r="F52" s="13">
        <v>2500</v>
      </c>
      <c r="G52" s="30">
        <f t="shared" si="4"/>
        <v>0</v>
      </c>
    </row>
    <row r="53" spans="1:9" ht="19.899999999999999" customHeight="1" x14ac:dyDescent="0.2">
      <c r="A53" s="5" t="s">
        <v>80</v>
      </c>
      <c r="B53" s="5" t="s">
        <v>81</v>
      </c>
      <c r="C53" s="13">
        <v>8000</v>
      </c>
      <c r="D53" s="13">
        <v>19672</v>
      </c>
      <c r="E53" s="13">
        <v>8000</v>
      </c>
      <c r="F53" s="13">
        <v>12000</v>
      </c>
      <c r="G53" s="30">
        <f t="shared" si="4"/>
        <v>0.5</v>
      </c>
    </row>
    <row r="54" spans="1:9" ht="19.899999999999999" customHeight="1" x14ac:dyDescent="0.2">
      <c r="A54" s="5" t="s">
        <v>82</v>
      </c>
      <c r="B54" s="5" t="s">
        <v>83</v>
      </c>
      <c r="C54" s="13">
        <v>8000</v>
      </c>
      <c r="D54" s="13">
        <v>14003</v>
      </c>
      <c r="E54" s="13">
        <v>8000</v>
      </c>
      <c r="F54" s="13">
        <v>9000</v>
      </c>
      <c r="G54" s="30">
        <f t="shared" si="4"/>
        <v>0.125</v>
      </c>
    </row>
    <row r="55" spans="1:9" ht="19.899999999999999" customHeight="1" x14ac:dyDescent="0.2">
      <c r="A55" s="5" t="s">
        <v>84</v>
      </c>
      <c r="B55" s="5" t="s">
        <v>85</v>
      </c>
      <c r="C55" s="13">
        <v>4000</v>
      </c>
      <c r="D55" s="13">
        <v>1222</v>
      </c>
      <c r="E55" s="13">
        <v>4000</v>
      </c>
      <c r="F55" s="13">
        <v>4000</v>
      </c>
      <c r="G55" s="30">
        <f t="shared" si="4"/>
        <v>0</v>
      </c>
    </row>
    <row r="56" spans="1:9" ht="19.899999999999999" customHeight="1" x14ac:dyDescent="0.2">
      <c r="A56" s="5" t="s">
        <v>86</v>
      </c>
      <c r="B56" s="5" t="s">
        <v>87</v>
      </c>
      <c r="C56" s="13">
        <v>10000</v>
      </c>
      <c r="D56" s="13">
        <v>7947</v>
      </c>
      <c r="E56" s="13">
        <v>10000</v>
      </c>
      <c r="F56" s="13">
        <v>17000</v>
      </c>
      <c r="G56" s="30">
        <f t="shared" si="4"/>
        <v>0.7</v>
      </c>
    </row>
    <row r="57" spans="1:9" ht="19.899999999999999" customHeight="1" x14ac:dyDescent="0.2">
      <c r="A57" s="5" t="s">
        <v>88</v>
      </c>
      <c r="B57" s="5" t="s">
        <v>89</v>
      </c>
      <c r="C57" s="13">
        <v>70000</v>
      </c>
      <c r="D57" s="13">
        <v>94220</v>
      </c>
      <c r="E57" s="13">
        <v>90000</v>
      </c>
      <c r="F57" s="13">
        <v>98100</v>
      </c>
      <c r="G57" s="30">
        <f>SUM(F57-E57)/E57</f>
        <v>0.09</v>
      </c>
    </row>
    <row r="58" spans="1:9" ht="19.899999999999999" customHeight="1" thickBot="1" x14ac:dyDescent="0.25">
      <c r="A58" s="5" t="s">
        <v>90</v>
      </c>
      <c r="B58" s="5" t="s">
        <v>91</v>
      </c>
      <c r="C58" s="14">
        <v>5000</v>
      </c>
      <c r="D58" s="14">
        <v>3076</v>
      </c>
      <c r="E58" s="14">
        <v>5000</v>
      </c>
      <c r="F58" s="13">
        <v>4000</v>
      </c>
      <c r="G58" s="30">
        <f t="shared" si="4"/>
        <v>-0.2</v>
      </c>
    </row>
    <row r="59" spans="1:9" ht="19.899999999999999" customHeight="1" thickTop="1" thickBot="1" x14ac:dyDescent="0.3">
      <c r="A59" s="7"/>
      <c r="B59" s="8" t="s">
        <v>92</v>
      </c>
      <c r="C59" s="19">
        <f>SUM(C38:C58)</f>
        <v>329900</v>
      </c>
      <c r="D59" s="19">
        <f t="shared" ref="D59:F59" si="5">SUM(D38:D58)</f>
        <v>393699</v>
      </c>
      <c r="E59" s="19">
        <f t="shared" si="5"/>
        <v>359900</v>
      </c>
      <c r="F59" s="19">
        <f t="shared" si="5"/>
        <v>416800</v>
      </c>
      <c r="G59" s="30">
        <f t="shared" si="4"/>
        <v>0.15809947207557654</v>
      </c>
    </row>
    <row r="60" spans="1:9" ht="19.899999999999999" customHeight="1" thickTop="1" x14ac:dyDescent="0.25">
      <c r="B60" s="9"/>
      <c r="C60" s="13"/>
      <c r="D60" s="13"/>
      <c r="E60" s="13"/>
      <c r="F60" s="13"/>
      <c r="G60" s="30"/>
    </row>
    <row r="61" spans="1:9" ht="19.899999999999999" customHeight="1" x14ac:dyDescent="0.25">
      <c r="A61" s="4" t="s">
        <v>93</v>
      </c>
      <c r="C61" s="13"/>
      <c r="D61" s="13"/>
      <c r="E61" s="13"/>
      <c r="F61" s="13"/>
      <c r="G61" s="30"/>
      <c r="I61" s="34" t="s">
        <v>230</v>
      </c>
    </row>
    <row r="62" spans="1:9" ht="19.899999999999999" customHeight="1" x14ac:dyDescent="0.2">
      <c r="A62" s="5" t="s">
        <v>94</v>
      </c>
      <c r="B62" s="5" t="s">
        <v>189</v>
      </c>
      <c r="C62" s="13">
        <v>50000</v>
      </c>
      <c r="D62" s="13">
        <v>50000</v>
      </c>
      <c r="E62" s="13">
        <v>50000</v>
      </c>
      <c r="F62" s="13">
        <v>50000</v>
      </c>
      <c r="G62" s="30">
        <f>SUM(F62-E62)/E62</f>
        <v>0</v>
      </c>
      <c r="I62" s="36">
        <v>158305</v>
      </c>
    </row>
    <row r="63" spans="1:9" ht="19.899999999999999" customHeight="1" x14ac:dyDescent="0.2">
      <c r="A63" s="5" t="s">
        <v>95</v>
      </c>
      <c r="B63" s="5" t="s">
        <v>188</v>
      </c>
      <c r="C63" s="13">
        <v>10000</v>
      </c>
      <c r="D63" s="13">
        <v>10000</v>
      </c>
      <c r="E63" s="13">
        <v>10000</v>
      </c>
      <c r="F63" s="13">
        <v>10000</v>
      </c>
      <c r="G63" s="30">
        <f t="shared" ref="G63:G70" si="6">SUM(F63-E63)/E63</f>
        <v>0</v>
      </c>
      <c r="I63" s="36">
        <v>102755</v>
      </c>
    </row>
    <row r="64" spans="1:9" ht="19.899999999999999" customHeight="1" x14ac:dyDescent="0.2">
      <c r="A64" s="5" t="s">
        <v>96</v>
      </c>
      <c r="B64" s="5" t="s">
        <v>187</v>
      </c>
      <c r="C64" s="13">
        <v>70000</v>
      </c>
      <c r="D64" s="13">
        <v>70000</v>
      </c>
      <c r="E64" s="13">
        <v>70000</v>
      </c>
      <c r="F64" s="13">
        <v>70000</v>
      </c>
      <c r="G64" s="30">
        <f t="shared" si="6"/>
        <v>0</v>
      </c>
      <c r="I64" s="36">
        <v>528056</v>
      </c>
    </row>
    <row r="65" spans="1:11" ht="19.899999999999999" customHeight="1" x14ac:dyDescent="0.2">
      <c r="A65" s="5" t="s">
        <v>205</v>
      </c>
      <c r="B65" s="5" t="s">
        <v>197</v>
      </c>
      <c r="C65" s="13">
        <v>12081</v>
      </c>
      <c r="D65" s="13">
        <v>12021</v>
      </c>
      <c r="E65" s="13">
        <v>12081</v>
      </c>
      <c r="F65" s="13">
        <v>12021.12</v>
      </c>
      <c r="G65" s="30">
        <f t="shared" si="6"/>
        <v>-4.9565433325055213E-3</v>
      </c>
    </row>
    <row r="66" spans="1:11" ht="19.899999999999999" customHeight="1" x14ac:dyDescent="0.2">
      <c r="A66" s="5" t="s">
        <v>97</v>
      </c>
      <c r="B66" s="5" t="s">
        <v>98</v>
      </c>
      <c r="C66" s="13">
        <v>14093</v>
      </c>
      <c r="D66" s="13">
        <v>14093</v>
      </c>
      <c r="E66" s="13">
        <v>14093</v>
      </c>
      <c r="F66" s="13">
        <v>14093</v>
      </c>
      <c r="G66" s="30">
        <f t="shared" si="6"/>
        <v>0</v>
      </c>
    </row>
    <row r="67" spans="1:11" ht="19.899999999999999" customHeight="1" x14ac:dyDescent="0.2">
      <c r="A67" s="5" t="s">
        <v>99</v>
      </c>
      <c r="B67" s="5" t="s">
        <v>100</v>
      </c>
      <c r="C67" s="13">
        <v>22220</v>
      </c>
      <c r="D67" s="13">
        <v>22220</v>
      </c>
      <c r="E67" s="13">
        <v>22220</v>
      </c>
      <c r="F67" s="13">
        <v>22220</v>
      </c>
      <c r="G67" s="30">
        <f t="shared" si="6"/>
        <v>0</v>
      </c>
    </row>
    <row r="68" spans="1:11" ht="19.899999999999999" customHeight="1" x14ac:dyDescent="0.2">
      <c r="A68" s="5" t="s">
        <v>101</v>
      </c>
      <c r="B68" s="5" t="s">
        <v>196</v>
      </c>
      <c r="C68" s="13">
        <v>20592</v>
      </c>
      <c r="D68" s="13">
        <v>20592</v>
      </c>
      <c r="E68" s="13">
        <v>20592</v>
      </c>
      <c r="F68" s="13">
        <v>20592</v>
      </c>
      <c r="G68" s="30">
        <f t="shared" si="6"/>
        <v>0</v>
      </c>
    </row>
    <row r="69" spans="1:11" ht="19.899999999999999" customHeight="1" thickBot="1" x14ac:dyDescent="0.25">
      <c r="A69" s="5" t="s">
        <v>102</v>
      </c>
      <c r="B69" s="5" t="s">
        <v>103</v>
      </c>
      <c r="C69" s="13">
        <v>9029</v>
      </c>
      <c r="D69" s="13">
        <v>9029</v>
      </c>
      <c r="E69" s="13">
        <v>8288</v>
      </c>
      <c r="F69" s="13">
        <v>7512.88</v>
      </c>
      <c r="G69" s="30">
        <f t="shared" si="6"/>
        <v>-9.3523166023166016E-2</v>
      </c>
    </row>
    <row r="70" spans="1:11" ht="19.899999999999999" customHeight="1" thickTop="1" thickBot="1" x14ac:dyDescent="0.3">
      <c r="A70" s="7"/>
      <c r="B70" s="8" t="s">
        <v>104</v>
      </c>
      <c r="C70" s="19">
        <f>SUM(C62:C69)</f>
        <v>208015</v>
      </c>
      <c r="D70" s="19">
        <f t="shared" ref="D70:F70" si="7">SUM(D62:D69)</f>
        <v>207955</v>
      </c>
      <c r="E70" s="19">
        <f t="shared" si="7"/>
        <v>207274</v>
      </c>
      <c r="F70" s="19">
        <f t="shared" si="7"/>
        <v>206439</v>
      </c>
      <c r="G70" s="30">
        <f t="shared" si="6"/>
        <v>-4.0284840356243426E-3</v>
      </c>
      <c r="K70" s="6"/>
    </row>
    <row r="71" spans="1:11" ht="19.899999999999999" customHeight="1" thickTop="1" thickBot="1" x14ac:dyDescent="0.3">
      <c r="B71" s="9"/>
      <c r="C71" s="13"/>
      <c r="D71" s="13"/>
      <c r="E71" s="13"/>
      <c r="F71" s="13"/>
      <c r="G71" s="30"/>
      <c r="H71" s="1"/>
      <c r="I71" s="35"/>
      <c r="J71" s="10"/>
    </row>
    <row r="72" spans="1:11" ht="19.899999999999999" customHeight="1" thickTop="1" thickBot="1" x14ac:dyDescent="0.3">
      <c r="B72" s="9" t="s">
        <v>105</v>
      </c>
      <c r="C72" s="25">
        <f>C9</f>
        <v>789537</v>
      </c>
      <c r="D72" s="25">
        <f t="shared" ref="D72:F72" si="8">D9</f>
        <v>862001</v>
      </c>
      <c r="E72" s="25">
        <f t="shared" si="8"/>
        <v>872220</v>
      </c>
      <c r="F72" s="25">
        <f t="shared" si="8"/>
        <v>967874</v>
      </c>
      <c r="G72" s="30">
        <f>SUM(F72-E72)/E72</f>
        <v>0.10966728577652426</v>
      </c>
      <c r="H72" s="1"/>
      <c r="I72" s="35"/>
      <c r="J72" s="10"/>
    </row>
    <row r="73" spans="1:11" ht="19.899999999999999" customHeight="1" thickTop="1" thickBot="1" x14ac:dyDescent="0.4">
      <c r="B73" s="9"/>
      <c r="C73" s="22"/>
      <c r="D73" s="22"/>
      <c r="E73" s="22"/>
      <c r="F73" s="22"/>
      <c r="G73" s="30"/>
      <c r="H73" s="1"/>
      <c r="I73" s="35"/>
      <c r="J73" s="10"/>
    </row>
    <row r="74" spans="1:11" ht="19.899999999999999" customHeight="1" thickTop="1" thickBot="1" x14ac:dyDescent="0.3">
      <c r="B74" s="9" t="s">
        <v>106</v>
      </c>
      <c r="C74" s="25">
        <f>C35+C59+C70</f>
        <v>789537</v>
      </c>
      <c r="D74" s="25">
        <f t="shared" ref="D74:F74" si="9">D35+D59+D70</f>
        <v>866131</v>
      </c>
      <c r="E74" s="25">
        <f t="shared" si="9"/>
        <v>872220</v>
      </c>
      <c r="F74" s="25">
        <f t="shared" si="9"/>
        <v>967874</v>
      </c>
      <c r="G74" s="30">
        <f>SUM(F74-E74)/E74</f>
        <v>0.10966728577652426</v>
      </c>
      <c r="H74" s="1"/>
      <c r="I74" s="35"/>
      <c r="J74" s="10"/>
    </row>
    <row r="75" spans="1:11" ht="19.899999999999999" customHeight="1" thickTop="1" thickBot="1" x14ac:dyDescent="0.3">
      <c r="B75" s="9"/>
      <c r="C75" s="18"/>
      <c r="D75" s="18"/>
      <c r="E75" s="18"/>
      <c r="F75" s="18"/>
      <c r="G75" s="30"/>
      <c r="H75" s="1"/>
      <c r="I75" s="35"/>
      <c r="J75" s="10"/>
    </row>
    <row r="76" spans="1:11" ht="19.899999999999999" customHeight="1" thickTop="1" thickBot="1" x14ac:dyDescent="0.3">
      <c r="B76" s="9" t="s">
        <v>107</v>
      </c>
      <c r="C76" s="26">
        <f t="shared" ref="C76:F76" si="10">C72-C74</f>
        <v>0</v>
      </c>
      <c r="D76" s="26">
        <f t="shared" si="10"/>
        <v>-4130</v>
      </c>
      <c r="E76" s="26">
        <f t="shared" si="10"/>
        <v>0</v>
      </c>
      <c r="F76" s="26">
        <f t="shared" si="10"/>
        <v>0</v>
      </c>
      <c r="G76" s="30"/>
      <c r="H76" s="1"/>
      <c r="I76" s="35"/>
      <c r="J76" s="10"/>
    </row>
    <row r="77" spans="1:11" ht="19.899999999999999" customHeight="1" thickTop="1" x14ac:dyDescent="0.25">
      <c r="B77" s="9"/>
      <c r="C77" s="18"/>
      <c r="D77" s="18"/>
      <c r="E77" s="18"/>
      <c r="F77" s="18"/>
      <c r="G77" s="18"/>
    </row>
    <row r="78" spans="1:11" ht="19.5" customHeight="1" x14ac:dyDescent="0.2">
      <c r="I78" s="37"/>
    </row>
  </sheetData>
  <mergeCells count="1">
    <mergeCell ref="H4:H5"/>
  </mergeCells>
  <pageMargins left="0.25" right="0.25" top="0.25" bottom="0.25" header="0.3" footer="0.3"/>
  <pageSetup scale="4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6CCD-08D4-4E2D-A532-AD669CB8BD2E}">
  <dimension ref="A1:G5"/>
  <sheetViews>
    <sheetView view="pageBreakPreview" zoomScale="60" zoomScaleNormal="100" workbookViewId="0">
      <selection activeCell="G5" sqref="G5"/>
    </sheetView>
  </sheetViews>
  <sheetFormatPr defaultRowHeight="15" x14ac:dyDescent="0.25"/>
  <sheetData>
    <row r="1" spans="1:7" x14ac:dyDescent="0.25">
      <c r="A1" s="31" t="s">
        <v>219</v>
      </c>
    </row>
    <row r="2" spans="1:7" x14ac:dyDescent="0.25">
      <c r="A2" s="29">
        <v>0.48</v>
      </c>
      <c r="B2" t="s">
        <v>210</v>
      </c>
      <c r="E2">
        <v>37705</v>
      </c>
      <c r="F2">
        <v>0.48</v>
      </c>
      <c r="G2" s="54">
        <f>SUM(E2*F2)</f>
        <v>18098.399999999998</v>
      </c>
    </row>
    <row r="3" spans="1:7" x14ac:dyDescent="0.25">
      <c r="A3" s="29">
        <v>0.48</v>
      </c>
      <c r="B3" t="s">
        <v>211</v>
      </c>
      <c r="E3">
        <v>26847</v>
      </c>
      <c r="F3">
        <v>0.48</v>
      </c>
      <c r="G3" s="54">
        <f t="shared" ref="G3:G4" si="0">SUM(E3*F3)</f>
        <v>12886.56</v>
      </c>
    </row>
    <row r="4" spans="1:7" ht="15.75" thickBot="1" x14ac:dyDescent="0.3">
      <c r="A4" s="29">
        <v>0.05</v>
      </c>
      <c r="B4" t="s">
        <v>212</v>
      </c>
      <c r="E4" s="28">
        <f>'Water FY23'!F74</f>
        <v>409283</v>
      </c>
      <c r="F4">
        <v>0.05</v>
      </c>
      <c r="G4" s="55">
        <f t="shared" si="0"/>
        <v>20464.150000000001</v>
      </c>
    </row>
    <row r="5" spans="1:7" ht="15.75" thickTop="1" x14ac:dyDescent="0.25">
      <c r="G5" s="54">
        <f>SUM(G2:G4)</f>
        <v>51449.11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Water FY23</vt:lpstr>
      <vt:lpstr>Wastewater FY23</vt:lpstr>
      <vt:lpstr>Fire Protection</vt:lpstr>
      <vt:lpstr>'Wastewater FY23'!Print_Area</vt:lpstr>
      <vt:lpstr>'Wastewater FY23'!Print_Titles</vt:lpstr>
      <vt:lpstr>'Water FY23'!Print_Titles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2023-03-20T16:59:28Z</cp:lastPrinted>
  <dcterms:created xsi:type="dcterms:W3CDTF">2020-02-24T18:52:22Z</dcterms:created>
  <dcterms:modified xsi:type="dcterms:W3CDTF">2023-04-26T17:58:36Z</dcterms:modified>
</cp:coreProperties>
</file>