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Water Resources\annual meetings\2023\Budget\As of 3-30-23\"/>
    </mc:Choice>
  </mc:AlternateContent>
  <xr:revisionPtr revIDLastSave="0" documentId="13_ncr:1_{62866C96-5612-45A9-BAEA-DEB45A142A1E}" xr6:coauthVersionLast="47" xr6:coauthVersionMax="47" xr10:uidLastSave="{00000000-0000-0000-0000-000000000000}"/>
  <bookViews>
    <workbookView xWindow="19092" yWindow="-108" windowWidth="23256" windowHeight="12576" activeTab="2" xr2:uid="{1A2FED2F-0E71-45D5-B585-756D9D7D2181}"/>
  </bookViews>
  <sheets>
    <sheet name="Liquid Assets FY22" sheetId="4" r:id="rId1"/>
    <sheet name="Septage Revenue" sheetId="2" r:id="rId2"/>
    <sheet name="Fund Balances" sheetId="3" r:id="rId3"/>
  </sheets>
  <definedNames>
    <definedName name="_xlnm.Print_Area" localSheetId="1">'Septage Revenue'!$A$1:$G$12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3" l="1"/>
  <c r="F9" i="2"/>
  <c r="I9" i="3" l="1"/>
  <c r="I12" i="3" s="1"/>
  <c r="I6" i="3"/>
  <c r="I14" i="3" l="1"/>
  <c r="G9" i="2" l="1"/>
  <c r="E9" i="2"/>
  <c r="D9" i="2"/>
  <c r="C9" i="2"/>
  <c r="H14" i="3" l="1"/>
  <c r="D6" i="3"/>
  <c r="D14" i="3" s="1"/>
  <c r="E6" i="3"/>
  <c r="E14" i="3" s="1"/>
  <c r="F6" i="3"/>
  <c r="G6" i="3"/>
  <c r="G14" i="3" s="1"/>
  <c r="H6" i="3"/>
  <c r="C6" i="3"/>
  <c r="D12" i="3"/>
  <c r="E12" i="3"/>
  <c r="F12" i="3"/>
  <c r="F14" i="3" s="1"/>
  <c r="G12" i="3"/>
  <c r="H12" i="3"/>
  <c r="C12" i="3"/>
  <c r="D4" i="2"/>
  <c r="D11" i="2" s="1"/>
  <c r="E4" i="2"/>
  <c r="E11" i="2" s="1"/>
  <c r="F4" i="2"/>
  <c r="F11" i="2" s="1"/>
  <c r="G4" i="2"/>
  <c r="G11" i="2" s="1"/>
  <c r="C4" i="2" l="1"/>
  <c r="C11" i="2" s="1"/>
  <c r="E54" i="4"/>
  <c r="B54" i="4"/>
  <c r="E35" i="4"/>
  <c r="E39" i="4" s="1"/>
  <c r="E48" i="4" s="1"/>
  <c r="E53" i="4" s="1"/>
  <c r="E55" i="4" s="1"/>
  <c r="B35" i="4"/>
  <c r="B39" i="4" s="1"/>
  <c r="B48" i="4" s="1"/>
  <c r="B53" i="4" s="1"/>
  <c r="B55" i="4" s="1"/>
  <c r="C14" i="3" l="1"/>
  <c r="I10" i="3"/>
  <c r="I11" i="3"/>
  <c r="I4" i="3"/>
  <c r="I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B14" authorId="0" shapeId="0" xr:uid="{3A6AB509-A630-4B4A-B70C-033A347BADF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Reimbursement for RF#-444 arrived in August 2022 for expenses that occurred in FY22.</t>
        </r>
      </text>
    </comment>
  </commentList>
</comments>
</file>

<file path=xl/sharedStrings.xml><?xml version="1.0" encoding="utf-8"?>
<sst xmlns="http://schemas.openxmlformats.org/spreadsheetml/2006/main" count="102" uniqueCount="76">
  <si>
    <t>TOWN OF RICHMOND</t>
  </si>
  <si>
    <t>LIQUID NET ASSETS</t>
  </si>
  <si>
    <t>WATER FUND</t>
  </si>
  <si>
    <t>WASTE WATER FUND</t>
  </si>
  <si>
    <t>ASSETS:</t>
  </si>
  <si>
    <t>CHECKING ACCOUNT</t>
  </si>
  <si>
    <t>CHECKING DUE FROM/TO</t>
  </si>
  <si>
    <t>PREPAID EXPENSES</t>
  </si>
  <si>
    <t>ACCTS RECEIVABLE WATER</t>
  </si>
  <si>
    <t>ACCTS RECEIVABLE SEWER</t>
  </si>
  <si>
    <t>MISC RECEIVABLES</t>
  </si>
  <si>
    <t>ACCTS RECEIVABLE SEPTAGE</t>
  </si>
  <si>
    <t>LIABILITIES:</t>
  </si>
  <si>
    <t>ACCOUNTS PAYABLE</t>
  </si>
  <si>
    <t>ACCRUED INTEREST PAYABLE</t>
  </si>
  <si>
    <t>ACCRUED WAGES 30%</t>
  </si>
  <si>
    <t>ACCRUED WAGES 70%</t>
  </si>
  <si>
    <t xml:space="preserve"> </t>
  </si>
  <si>
    <t>ACCRUED VACATION 30%</t>
  </si>
  <si>
    <t>ACCRUED VACATION 70%</t>
  </si>
  <si>
    <t>FUND BALANCES:</t>
  </si>
  <si>
    <t>FB DISTRIBUTION SYST RESE</t>
  </si>
  <si>
    <t>FB COLLECTION SYSTEM RESERVE</t>
  </si>
  <si>
    <t>FB SHORT TERM CAP RESERVE</t>
  </si>
  <si>
    <t>FB WATER CAPITAL RESERVE</t>
  </si>
  <si>
    <t>FB WASTEWATER CAPITAL RESERVE</t>
  </si>
  <si>
    <t>Unbudgeted Expenses</t>
  </si>
  <si>
    <t xml:space="preserve">  20 year Wastewater Evaluation</t>
  </si>
  <si>
    <t xml:space="preserve">  Upgrade expenses</t>
  </si>
  <si>
    <t>Balance</t>
  </si>
  <si>
    <t>Analysis of Unassigned Funds</t>
  </si>
  <si>
    <t>Available Unassinged Funds</t>
  </si>
  <si>
    <t>Recommended unassigned funds of at least 15%</t>
  </si>
  <si>
    <t>Budgeted Expenses FY23</t>
  </si>
  <si>
    <t xml:space="preserve">Septage </t>
  </si>
  <si>
    <t>Budget Line</t>
  </si>
  <si>
    <t>FY19</t>
  </si>
  <si>
    <t>FY20</t>
  </si>
  <si>
    <t>FY21</t>
  </si>
  <si>
    <t>FY22</t>
  </si>
  <si>
    <t>Revenue:</t>
  </si>
  <si>
    <t>21-6-01-4-11.10</t>
  </si>
  <si>
    <t>WWTF Water Bill</t>
  </si>
  <si>
    <t>21-7-82-3-32.02</t>
  </si>
  <si>
    <t>Biosolids Disposal</t>
  </si>
  <si>
    <t>21-7-82-3-45.03</t>
  </si>
  <si>
    <t>Biosolids Chemicals</t>
  </si>
  <si>
    <t>21-7-82-3-65.01</t>
  </si>
  <si>
    <t>Sub Total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</si>
  <si>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</si>
  <si>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</si>
  <si>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RESERVE ACCOUNTS</t>
  </si>
  <si>
    <t>Water Distribution System</t>
  </si>
  <si>
    <t>Water Short Term (10 yr) Capital</t>
  </si>
  <si>
    <t>Water Sub Total</t>
  </si>
  <si>
    <t>Wastewater Collection System</t>
  </si>
  <si>
    <t>Wastewater Short Term (10yr) Capital</t>
  </si>
  <si>
    <t>Wastewater Capital</t>
  </si>
  <si>
    <t>FY23 as of 03/15/23</t>
  </si>
  <si>
    <t xml:space="preserve">Water Capital </t>
  </si>
  <si>
    <t>FY23 Contirubtions</t>
  </si>
  <si>
    <t>FY23 Usage as of 03/15/23</t>
  </si>
  <si>
    <t>.</t>
  </si>
  <si>
    <t>FY22 Trial Balance</t>
  </si>
  <si>
    <t>Unassigned  Fund Balance</t>
  </si>
  <si>
    <t>Recommended retaineage 15%</t>
  </si>
  <si>
    <t>Available Unassigned Funds</t>
  </si>
  <si>
    <t>Unassigned Funds budgeted for FY23</t>
  </si>
  <si>
    <t xml:space="preserve">  Tilden Bridge Cochran water line</t>
  </si>
  <si>
    <t>Unassigned Fund Balance</t>
  </si>
  <si>
    <t>Amount over 15%</t>
  </si>
  <si>
    <t>FY23 Balance as of 03/15/23</t>
  </si>
  <si>
    <t>Water</t>
  </si>
  <si>
    <t>Wastewater</t>
  </si>
  <si>
    <t>Revenue Less Expenses</t>
  </si>
  <si>
    <t>Expenses (portions of these expenses would be incurred without receiving any septage)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</si>
</sst>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38" fontId="0" fillId="0" borderId="0" xfId="0" applyNumberFormat="1"/>
    <xf numFmtId="0" fontId="1" fillId="0" borderId="0" xfId="0" applyFont="1" applyAlignment="1">
      <alignment horizontal="center"/>
    </xf>
    <xf numFmtId="40" fontId="0" fillId="0" borderId="0" xfId="0" applyNumberFormat="1"/>
    <xf numFmtId="0" fontId="1" fillId="0" borderId="4" xfId="0" applyFont="1" applyBorder="1" applyAlignment="1">
      <alignment horizontal="centerContinuous"/>
    </xf>
    <xf numFmtId="40" fontId="1" fillId="0" borderId="0" xfId="0" applyNumberFormat="1" applyFont="1" applyAlignment="1">
      <alignment horizontal="center" wrapText="1"/>
    </xf>
    <xf numFmtId="0" fontId="1" fillId="0" borderId="4" xfId="0" applyFont="1" applyBorder="1"/>
    <xf numFmtId="38" fontId="0" fillId="0" borderId="5" xfId="0" applyNumberFormat="1" applyBorder="1"/>
    <xf numFmtId="0" fontId="0" fillId="0" borderId="4" xfId="0" applyBorder="1"/>
    <xf numFmtId="4" fontId="0" fillId="0" borderId="4" xfId="0" applyNumberFormat="1" applyBorder="1"/>
    <xf numFmtId="0" fontId="0" fillId="0" borderId="6" xfId="0" applyBorder="1"/>
    <xf numFmtId="0" fontId="1" fillId="0" borderId="1" xfId="0" applyFont="1" applyBorder="1"/>
    <xf numFmtId="38" fontId="2" fillId="0" borderId="0" xfId="0" applyNumberFormat="1" applyFont="1"/>
    <xf numFmtId="0" fontId="0" fillId="0" borderId="9" xfId="0" applyBorder="1"/>
    <xf numFmtId="0" fontId="5" fillId="0" borderId="0" xfId="0" applyFont="1"/>
    <xf numFmtId="1" fontId="5" fillId="0" borderId="10" xfId="0" applyNumberFormat="1" applyFont="1" applyBorder="1" applyAlignment="1">
      <alignment horizontal="center"/>
    </xf>
    <xf numFmtId="0" fontId="6" fillId="0" borderId="0" xfId="0" applyFont="1"/>
    <xf numFmtId="41" fontId="6" fillId="0" borderId="10" xfId="0" applyNumberFormat="1" applyFont="1" applyBorder="1"/>
    <xf numFmtId="41" fontId="6" fillId="0" borderId="12" xfId="0" applyNumberFormat="1" applyFont="1" applyBorder="1"/>
    <xf numFmtId="3" fontId="6" fillId="0" borderId="10" xfId="0" applyNumberFormat="1" applyFont="1" applyBorder="1"/>
    <xf numFmtId="3" fontId="6" fillId="0" borderId="0" xfId="0" applyNumberFormat="1" applyFont="1"/>
    <xf numFmtId="38" fontId="6" fillId="0" borderId="0" xfId="0" applyNumberFormat="1" applyFont="1"/>
    <xf numFmtId="3" fontId="0" fillId="0" borderId="0" xfId="0" applyNumberFormat="1"/>
    <xf numFmtId="41" fontId="0" fillId="0" borderId="10" xfId="0" applyNumberFormat="1" applyBorder="1"/>
    <xf numFmtId="41" fontId="0" fillId="0" borderId="12" xfId="0" applyNumberFormat="1" applyBorder="1"/>
    <xf numFmtId="3" fontId="0" fillId="0" borderId="12" xfId="0" applyNumberFormat="1" applyBorder="1"/>
    <xf numFmtId="41" fontId="0" fillId="0" borderId="13" xfId="0" applyNumberFormat="1" applyBorder="1"/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0" fillId="0" borderId="10" xfId="0" applyNumberFormat="1" applyBorder="1"/>
    <xf numFmtId="0" fontId="0" fillId="0" borderId="10" xfId="0" applyBorder="1"/>
    <xf numFmtId="0" fontId="0" fillId="0" borderId="12" xfId="0" applyBorder="1"/>
    <xf numFmtId="40" fontId="0" fillId="0" borderId="10" xfId="0" applyNumberFormat="1" applyBorder="1"/>
    <xf numFmtId="0" fontId="6" fillId="0" borderId="14" xfId="0" applyFont="1" applyBorder="1"/>
    <xf numFmtId="41" fontId="6" fillId="0" borderId="15" xfId="0" applyNumberFormat="1" applyFont="1" applyBorder="1"/>
    <xf numFmtId="0" fontId="5" fillId="0" borderId="1" xfId="0" applyFont="1" applyBorder="1"/>
    <xf numFmtId="0" fontId="5" fillId="0" borderId="2" xfId="0" applyFont="1" applyBorder="1"/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41" fontId="6" fillId="0" borderId="18" xfId="0" applyNumberFormat="1" applyFont="1" applyBorder="1"/>
    <xf numFmtId="0" fontId="5" fillId="0" borderId="16" xfId="0" applyFont="1" applyBorder="1" applyAlignment="1">
      <alignment horizontal="center" wrapText="1"/>
    </xf>
    <xf numFmtId="38" fontId="5" fillId="0" borderId="16" xfId="0" applyNumberFormat="1" applyFont="1" applyBorder="1" applyAlignment="1">
      <alignment horizontal="center" wrapText="1"/>
    </xf>
    <xf numFmtId="38" fontId="6" fillId="0" borderId="15" xfId="0" applyNumberFormat="1" applyFont="1" applyBorder="1"/>
    <xf numFmtId="38" fontId="6" fillId="0" borderId="10" xfId="0" applyNumberFormat="1" applyFont="1" applyBorder="1"/>
    <xf numFmtId="0" fontId="6" fillId="0" borderId="10" xfId="0" applyFont="1" applyBorder="1"/>
    <xf numFmtId="0" fontId="0" fillId="0" borderId="19" xfId="0" applyBorder="1"/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left"/>
    </xf>
    <xf numFmtId="40" fontId="0" fillId="0" borderId="0" xfId="0" applyNumberFormat="1" applyAlignment="1">
      <alignment horizontal="left"/>
    </xf>
    <xf numFmtId="0" fontId="0" fillId="0" borderId="3" xfId="0" applyBorder="1" applyAlignment="1">
      <alignment horizontal="centerContinuous"/>
    </xf>
    <xf numFmtId="40" fontId="0" fillId="0" borderId="5" xfId="0" applyNumberFormat="1" applyBorder="1" applyAlignment="1">
      <alignment horizontal="centerContinuous"/>
    </xf>
    <xf numFmtId="38" fontId="0" fillId="0" borderId="10" xfId="0" applyNumberFormat="1" applyBorder="1"/>
    <xf numFmtId="38" fontId="0" fillId="0" borderId="4" xfId="0" applyNumberFormat="1" applyBorder="1"/>
    <xf numFmtId="38" fontId="1" fillId="0" borderId="4" xfId="0" applyNumberFormat="1" applyFont="1" applyBorder="1"/>
    <xf numFmtId="38" fontId="0" fillId="0" borderId="6" xfId="0" applyNumberFormat="1" applyBorder="1"/>
    <xf numFmtId="38" fontId="0" fillId="0" borderId="19" xfId="0" applyNumberFormat="1" applyBorder="1"/>
    <xf numFmtId="14" fontId="1" fillId="0" borderId="17" xfId="0" applyNumberFormat="1" applyFont="1" applyBorder="1" applyAlignment="1">
      <alignment horizontal="center"/>
    </xf>
    <xf numFmtId="38" fontId="0" fillId="0" borderId="16" xfId="0" applyNumberFormat="1" applyBorder="1"/>
    <xf numFmtId="40" fontId="0" fillId="0" borderId="20" xfId="0" applyNumberFormat="1" applyBorder="1"/>
    <xf numFmtId="38" fontId="0" fillId="0" borderId="9" xfId="0" applyNumberFormat="1" applyBorder="1"/>
    <xf numFmtId="38" fontId="0" fillId="0" borderId="11" xfId="0" applyNumberFormat="1" applyBorder="1"/>
    <xf numFmtId="14" fontId="1" fillId="0" borderId="4" xfId="0" applyNumberFormat="1" applyFont="1" applyBorder="1" applyAlignment="1">
      <alignment horizontal="center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40" fontId="1" fillId="0" borderId="24" xfId="0" applyNumberFormat="1" applyFont="1" applyBorder="1" applyAlignment="1">
      <alignment horizontal="center" wrapText="1"/>
    </xf>
    <xf numFmtId="40" fontId="0" fillId="0" borderId="22" xfId="0" applyNumberFormat="1" applyBorder="1"/>
    <xf numFmtId="38" fontId="2" fillId="0" borderId="22" xfId="0" applyNumberFormat="1" applyFont="1" applyBorder="1"/>
    <xf numFmtId="38" fontId="0" fillId="0" borderId="25" xfId="0" applyNumberFormat="1" applyBorder="1"/>
    <xf numFmtId="38" fontId="1" fillId="0" borderId="22" xfId="0" applyNumberFormat="1" applyFont="1" applyBorder="1" applyAlignment="1">
      <alignment horizontal="center" wrapText="1"/>
    </xf>
    <xf numFmtId="40" fontId="0" fillId="0" borderId="23" xfId="0" applyNumberFormat="1" applyBorder="1"/>
    <xf numFmtId="38" fontId="5" fillId="0" borderId="21" xfId="0" applyNumberFormat="1" applyFont="1" applyBorder="1" applyAlignment="1">
      <alignment horizontal="center" wrapText="1"/>
    </xf>
    <xf numFmtId="38" fontId="6" fillId="0" borderId="24" xfId="0" applyNumberFormat="1" applyFont="1" applyBorder="1"/>
    <xf numFmtId="38" fontId="6" fillId="0" borderId="22" xfId="0" applyNumberFormat="1" applyFont="1" applyBorder="1"/>
    <xf numFmtId="41" fontId="6" fillId="0" borderId="26" xfId="0" applyNumberFormat="1" applyFont="1" applyBorder="1"/>
    <xf numFmtId="41" fontId="6" fillId="0" borderId="27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0D254-B9F4-4D70-B065-EE549C79E2D7}">
  <dimension ref="A1:E56"/>
  <sheetViews>
    <sheetView view="pageBreakPreview" zoomScale="60" zoomScaleNormal="100" workbookViewId="0">
      <selection activeCell="H7" sqref="H7"/>
    </sheetView>
  </sheetViews>
  <sheetFormatPr defaultRowHeight="15" x14ac:dyDescent="0.25"/>
  <cols>
    <col min="1" max="1" width="33.140625" customWidth="1"/>
    <col min="2" max="2" width="14.5703125" style="3" customWidth="1"/>
    <col min="3" max="3" width="13.42578125" style="3" customWidth="1"/>
    <col min="4" max="4" width="33" customWidth="1"/>
    <col min="5" max="5" width="12.28515625" style="1" customWidth="1"/>
  </cols>
  <sheetData>
    <row r="1" spans="1:5" ht="15.75" thickTop="1" x14ac:dyDescent="0.25">
      <c r="A1" s="49" t="s">
        <v>0</v>
      </c>
      <c r="B1" s="52"/>
      <c r="C1" s="50"/>
      <c r="D1" s="80" t="s">
        <v>0</v>
      </c>
      <c r="E1" s="81"/>
    </row>
    <row r="2" spans="1:5" x14ac:dyDescent="0.25">
      <c r="A2" s="4" t="s">
        <v>1</v>
      </c>
      <c r="B2" s="53"/>
      <c r="C2" s="51"/>
      <c r="D2" s="82" t="s">
        <v>1</v>
      </c>
      <c r="E2" s="83"/>
    </row>
    <row r="3" spans="1:5" ht="20.25" customHeight="1" thickBot="1" x14ac:dyDescent="0.3">
      <c r="A3" s="4" t="s">
        <v>2</v>
      </c>
      <c r="B3" s="53"/>
      <c r="C3" s="51"/>
      <c r="D3" s="84" t="s">
        <v>3</v>
      </c>
      <c r="E3" s="85"/>
    </row>
    <row r="4" spans="1:5" s="2" customFormat="1" ht="48.75" customHeight="1" thickTop="1" x14ac:dyDescent="0.25">
      <c r="A4" s="59"/>
      <c r="B4" s="68" t="s">
        <v>63</v>
      </c>
      <c r="C4" s="5"/>
      <c r="D4" s="64"/>
      <c r="E4" s="72" t="s">
        <v>63</v>
      </c>
    </row>
    <row r="5" spans="1:5" x14ac:dyDescent="0.25">
      <c r="A5" s="6" t="s">
        <v>4</v>
      </c>
      <c r="B5" s="69"/>
      <c r="D5" s="6" t="s">
        <v>4</v>
      </c>
      <c r="E5" s="66"/>
    </row>
    <row r="6" spans="1:5" ht="15.75" x14ac:dyDescent="0.25">
      <c r="A6" s="8" t="s">
        <v>5</v>
      </c>
      <c r="B6" s="70">
        <v>1089869.29</v>
      </c>
      <c r="C6" s="12"/>
      <c r="D6" s="55" t="s">
        <v>5</v>
      </c>
      <c r="E6" s="66">
        <v>0</v>
      </c>
    </row>
    <row r="7" spans="1:5" x14ac:dyDescent="0.25">
      <c r="A7" s="9"/>
      <c r="B7" s="66"/>
      <c r="C7" s="1"/>
      <c r="D7" s="55"/>
      <c r="E7" s="66"/>
    </row>
    <row r="8" spans="1:5" x14ac:dyDescent="0.25">
      <c r="A8" s="9" t="s">
        <v>6</v>
      </c>
      <c r="B8" s="66">
        <v>-1017606.23</v>
      </c>
      <c r="C8" s="1"/>
      <c r="D8" s="55" t="s">
        <v>6</v>
      </c>
      <c r="E8" s="66">
        <v>1003295</v>
      </c>
    </row>
    <row r="9" spans="1:5" x14ac:dyDescent="0.25">
      <c r="A9" s="9"/>
      <c r="B9" s="66"/>
      <c r="C9" s="1"/>
      <c r="D9" s="55"/>
      <c r="E9" s="66"/>
    </row>
    <row r="10" spans="1:5" x14ac:dyDescent="0.25">
      <c r="A10" s="8" t="s">
        <v>7</v>
      </c>
      <c r="B10" s="66">
        <v>917</v>
      </c>
      <c r="C10" s="1"/>
      <c r="D10" s="55" t="s">
        <v>7</v>
      </c>
      <c r="E10" s="66">
        <v>2140.5700000000002</v>
      </c>
    </row>
    <row r="11" spans="1:5" x14ac:dyDescent="0.25">
      <c r="A11" s="9"/>
      <c r="B11" s="66"/>
      <c r="C11" s="1"/>
      <c r="D11" s="55"/>
      <c r="E11" s="66"/>
    </row>
    <row r="12" spans="1:5" x14ac:dyDescent="0.25">
      <c r="A12" s="8" t="s">
        <v>8</v>
      </c>
      <c r="B12" s="66">
        <v>85865.4</v>
      </c>
      <c r="C12" s="1"/>
      <c r="D12" s="55" t="s">
        <v>9</v>
      </c>
      <c r="E12" s="66">
        <v>97114.1</v>
      </c>
    </row>
    <row r="13" spans="1:5" x14ac:dyDescent="0.25">
      <c r="A13" s="8"/>
      <c r="B13" s="66"/>
      <c r="C13" s="1"/>
      <c r="D13" s="55"/>
      <c r="E13" s="66"/>
    </row>
    <row r="14" spans="1:5" x14ac:dyDescent="0.25">
      <c r="A14" s="8" t="s">
        <v>10</v>
      </c>
      <c r="B14" s="66">
        <v>294623.56</v>
      </c>
      <c r="C14" s="1"/>
      <c r="D14" s="55" t="s">
        <v>10</v>
      </c>
      <c r="E14" s="66">
        <v>0</v>
      </c>
    </row>
    <row r="15" spans="1:5" x14ac:dyDescent="0.25">
      <c r="A15" s="9"/>
      <c r="B15" s="66"/>
      <c r="C15" s="1"/>
      <c r="D15" s="55"/>
      <c r="E15" s="66"/>
    </row>
    <row r="16" spans="1:5" x14ac:dyDescent="0.25">
      <c r="A16" s="8"/>
      <c r="B16" s="66"/>
      <c r="C16" s="1"/>
      <c r="D16" s="55" t="s">
        <v>11</v>
      </c>
      <c r="E16" s="66">
        <v>71376.88</v>
      </c>
    </row>
    <row r="17" spans="1:5" x14ac:dyDescent="0.25">
      <c r="A17" s="6"/>
      <c r="B17" s="66"/>
      <c r="C17" s="1"/>
      <c r="D17" s="56"/>
      <c r="E17" s="66"/>
    </row>
    <row r="18" spans="1:5" x14ac:dyDescent="0.25">
      <c r="A18" s="6" t="s">
        <v>12</v>
      </c>
      <c r="B18" s="66"/>
      <c r="C18" s="1"/>
      <c r="D18" s="56" t="s">
        <v>12</v>
      </c>
      <c r="E18" s="66"/>
    </row>
    <row r="19" spans="1:5" x14ac:dyDescent="0.25">
      <c r="A19" s="9"/>
      <c r="B19" s="66"/>
      <c r="C19" s="1"/>
      <c r="D19" s="55"/>
      <c r="E19" s="66"/>
    </row>
    <row r="20" spans="1:5" x14ac:dyDescent="0.25">
      <c r="A20" s="8" t="s">
        <v>13</v>
      </c>
      <c r="B20" s="66">
        <v>37919</v>
      </c>
      <c r="C20" s="1"/>
      <c r="D20" s="55" t="s">
        <v>13</v>
      </c>
      <c r="E20" s="66">
        <v>-46291.59</v>
      </c>
    </row>
    <row r="21" spans="1:5" x14ac:dyDescent="0.25">
      <c r="A21" s="9"/>
      <c r="B21" s="66"/>
      <c r="C21" s="1"/>
      <c r="D21" s="55"/>
      <c r="E21" s="66"/>
    </row>
    <row r="22" spans="1:5" x14ac:dyDescent="0.25">
      <c r="A22" s="8" t="s">
        <v>14</v>
      </c>
      <c r="B22" s="66">
        <v>11222.3</v>
      </c>
      <c r="C22" s="1"/>
      <c r="D22" s="55" t="s">
        <v>14</v>
      </c>
      <c r="E22" s="66">
        <v>0</v>
      </c>
    </row>
    <row r="23" spans="1:5" x14ac:dyDescent="0.25">
      <c r="A23" s="9"/>
      <c r="B23" s="66"/>
      <c r="C23" s="1"/>
      <c r="D23" s="55"/>
      <c r="E23" s="66"/>
    </row>
    <row r="24" spans="1:5" x14ac:dyDescent="0.25">
      <c r="A24" s="8" t="s">
        <v>15</v>
      </c>
      <c r="B24" s="66">
        <v>-9548.67</v>
      </c>
      <c r="C24" s="1"/>
      <c r="D24" s="55" t="s">
        <v>16</v>
      </c>
      <c r="E24" s="66">
        <v>0</v>
      </c>
    </row>
    <row r="25" spans="1:5" x14ac:dyDescent="0.25">
      <c r="A25" s="9"/>
      <c r="B25" s="66" t="s">
        <v>17</v>
      </c>
      <c r="C25" s="1"/>
      <c r="D25" s="55"/>
      <c r="E25" s="66"/>
    </row>
    <row r="26" spans="1:5" x14ac:dyDescent="0.25">
      <c r="A26" s="8" t="s">
        <v>18</v>
      </c>
      <c r="B26" s="66">
        <v>-3517.22</v>
      </c>
      <c r="C26" s="1"/>
      <c r="D26" s="55" t="s">
        <v>19</v>
      </c>
      <c r="E26" s="66">
        <v>-8206.86</v>
      </c>
    </row>
    <row r="27" spans="1:5" x14ac:dyDescent="0.25">
      <c r="A27" s="9"/>
      <c r="B27" s="66"/>
      <c r="C27" s="1"/>
      <c r="D27" s="55"/>
      <c r="E27" s="66"/>
    </row>
    <row r="28" spans="1:5" x14ac:dyDescent="0.25">
      <c r="A28" s="6" t="s">
        <v>20</v>
      </c>
      <c r="B28" s="66"/>
      <c r="C28" s="1"/>
      <c r="D28" s="56" t="s">
        <v>20</v>
      </c>
      <c r="E28" s="66"/>
    </row>
    <row r="29" spans="1:5" x14ac:dyDescent="0.25">
      <c r="A29" s="8" t="s">
        <v>23</v>
      </c>
      <c r="B29" s="66">
        <v>-114713.66</v>
      </c>
      <c r="C29" s="1"/>
      <c r="D29" s="55" t="s">
        <v>23</v>
      </c>
      <c r="E29" s="66">
        <v>-115384.6</v>
      </c>
    </row>
    <row r="30" spans="1:5" x14ac:dyDescent="0.25">
      <c r="A30" s="9"/>
      <c r="B30" s="66"/>
      <c r="C30" s="1"/>
      <c r="D30" s="55"/>
      <c r="E30" s="66"/>
    </row>
    <row r="31" spans="1:5" x14ac:dyDescent="0.25">
      <c r="A31" s="8" t="s">
        <v>24</v>
      </c>
      <c r="B31" s="66">
        <v>-90651.26</v>
      </c>
      <c r="C31" s="1"/>
      <c r="D31" s="55" t="s">
        <v>25</v>
      </c>
      <c r="E31" s="66">
        <v>-458056.35</v>
      </c>
    </row>
    <row r="32" spans="1:5" x14ac:dyDescent="0.25">
      <c r="A32" s="9"/>
      <c r="B32" s="66"/>
      <c r="C32" s="1"/>
      <c r="D32" s="55"/>
      <c r="E32" s="66"/>
    </row>
    <row r="33" spans="1:5" x14ac:dyDescent="0.25">
      <c r="A33" s="8" t="s">
        <v>21</v>
      </c>
      <c r="B33" s="66">
        <v>-15000</v>
      </c>
      <c r="C33" s="1"/>
      <c r="D33" s="55" t="s">
        <v>22</v>
      </c>
      <c r="E33" s="66">
        <v>-92754.880000000005</v>
      </c>
    </row>
    <row r="34" spans="1:5" x14ac:dyDescent="0.25">
      <c r="A34" s="9"/>
      <c r="B34" s="66"/>
      <c r="C34" s="1"/>
      <c r="D34" s="55"/>
      <c r="E34" s="66"/>
    </row>
    <row r="35" spans="1:5" ht="15.75" thickBot="1" x14ac:dyDescent="0.3">
      <c r="A35" s="10" t="s">
        <v>66</v>
      </c>
      <c r="B35" s="71">
        <f>SUM(B6:B34)</f>
        <v>269379.51</v>
      </c>
      <c r="C35" s="1"/>
      <c r="D35" s="57"/>
      <c r="E35" s="71">
        <f>SUM(E6:E34)</f>
        <v>453232.26999999967</v>
      </c>
    </row>
    <row r="36" spans="1:5" ht="16.5" thickTop="1" thickBot="1" x14ac:dyDescent="0.3">
      <c r="A36" s="13"/>
      <c r="B36" s="62"/>
      <c r="C36" s="1"/>
      <c r="D36" s="62"/>
      <c r="E36" s="62"/>
    </row>
    <row r="37" spans="1:5" ht="15.75" thickTop="1" x14ac:dyDescent="0.25">
      <c r="A37" s="11" t="s">
        <v>30</v>
      </c>
      <c r="B37" s="60"/>
      <c r="C37" s="63"/>
      <c r="D37" s="11" t="s">
        <v>30</v>
      </c>
      <c r="E37" s="65"/>
    </row>
    <row r="38" spans="1:5" x14ac:dyDescent="0.25">
      <c r="A38" s="8"/>
      <c r="B38" s="66"/>
      <c r="C38" s="1"/>
      <c r="D38" s="8"/>
      <c r="E38" s="66"/>
    </row>
    <row r="39" spans="1:5" x14ac:dyDescent="0.25">
      <c r="A39" s="8" t="s">
        <v>31</v>
      </c>
      <c r="B39" s="66">
        <f>B35</f>
        <v>269379.51</v>
      </c>
      <c r="C39" s="1"/>
      <c r="D39" s="8" t="s">
        <v>31</v>
      </c>
      <c r="E39" s="66">
        <f>E35</f>
        <v>453232.26999999967</v>
      </c>
    </row>
    <row r="40" spans="1:5" x14ac:dyDescent="0.25">
      <c r="A40" s="8"/>
      <c r="B40" s="66"/>
      <c r="C40" s="1"/>
      <c r="D40" s="8"/>
      <c r="E40" s="66"/>
    </row>
    <row r="41" spans="1:5" x14ac:dyDescent="0.25">
      <c r="A41" s="8" t="s">
        <v>67</v>
      </c>
      <c r="B41" s="66">
        <v>-27339</v>
      </c>
      <c r="C41" s="1"/>
      <c r="D41" s="8" t="s">
        <v>67</v>
      </c>
      <c r="E41" s="66">
        <v>-48394</v>
      </c>
    </row>
    <row r="42" spans="1:5" x14ac:dyDescent="0.25">
      <c r="A42" s="8"/>
      <c r="B42" s="66"/>
      <c r="C42" s="1"/>
      <c r="D42" s="55"/>
      <c r="E42" s="66"/>
    </row>
    <row r="43" spans="1:5" x14ac:dyDescent="0.25">
      <c r="A43" s="8" t="s">
        <v>26</v>
      </c>
      <c r="B43" s="66"/>
      <c r="C43" s="1"/>
      <c r="D43" s="8" t="s">
        <v>26</v>
      </c>
      <c r="E43" s="66"/>
    </row>
    <row r="44" spans="1:5" x14ac:dyDescent="0.25">
      <c r="A44" s="8" t="s">
        <v>68</v>
      </c>
      <c r="B44" s="66">
        <v>-90000</v>
      </c>
      <c r="C44" s="1"/>
      <c r="D44" s="8" t="s">
        <v>27</v>
      </c>
      <c r="E44" s="66"/>
    </row>
    <row r="45" spans="1:5" x14ac:dyDescent="0.25">
      <c r="A45" s="8"/>
      <c r="B45" s="66"/>
      <c r="C45" s="1"/>
      <c r="D45" s="8" t="s">
        <v>28</v>
      </c>
      <c r="E45" s="66"/>
    </row>
    <row r="46" spans="1:5" x14ac:dyDescent="0.25">
      <c r="A46" s="8"/>
      <c r="B46" s="66"/>
      <c r="C46" s="1"/>
      <c r="D46" s="55"/>
      <c r="E46" s="66"/>
    </row>
    <row r="47" spans="1:5" ht="15.75" thickBot="1" x14ac:dyDescent="0.3">
      <c r="A47" s="8"/>
      <c r="B47" s="66"/>
      <c r="C47" s="1"/>
      <c r="D47" s="55"/>
      <c r="E47" s="66"/>
    </row>
    <row r="48" spans="1:5" ht="15.75" thickBot="1" x14ac:dyDescent="0.3">
      <c r="A48" s="48" t="s">
        <v>64</v>
      </c>
      <c r="B48" s="67">
        <f>SUM(B39:B47)</f>
        <v>152040.51</v>
      </c>
      <c r="C48" s="7"/>
      <c r="D48" s="58"/>
      <c r="E48" s="67">
        <f>SUM(E39:E47)</f>
        <v>404838.26999999967</v>
      </c>
    </row>
    <row r="49" spans="1:5" ht="16.5" thickTop="1" thickBot="1" x14ac:dyDescent="0.3">
      <c r="A49" s="13"/>
      <c r="B49" s="62"/>
      <c r="C49" s="1"/>
      <c r="D49" s="62"/>
      <c r="E49" s="62"/>
    </row>
    <row r="50" spans="1:5" ht="15.75" thickTop="1" x14ac:dyDescent="0.25">
      <c r="A50" s="6" t="s">
        <v>32</v>
      </c>
      <c r="B50" s="60"/>
      <c r="C50" s="63"/>
      <c r="D50" s="11" t="s">
        <v>32</v>
      </c>
      <c r="E50" s="65"/>
    </row>
    <row r="51" spans="1:5" x14ac:dyDescent="0.25">
      <c r="A51" s="8"/>
      <c r="B51" s="54"/>
      <c r="C51" s="63"/>
      <c r="D51" s="55"/>
      <c r="E51" s="66"/>
    </row>
    <row r="52" spans="1:5" x14ac:dyDescent="0.25">
      <c r="A52" s="8" t="s">
        <v>33</v>
      </c>
      <c r="B52" s="32">
        <v>398534</v>
      </c>
      <c r="C52" s="63"/>
      <c r="D52" s="8" t="s">
        <v>33</v>
      </c>
      <c r="E52" s="69">
        <v>872219</v>
      </c>
    </row>
    <row r="53" spans="1:5" x14ac:dyDescent="0.25">
      <c r="A53" s="8" t="s">
        <v>69</v>
      </c>
      <c r="B53" s="32">
        <f>B48</f>
        <v>152040.51</v>
      </c>
      <c r="C53" s="63"/>
      <c r="D53" s="8" t="s">
        <v>69</v>
      </c>
      <c r="E53" s="69">
        <f>E48</f>
        <v>404838.26999999967</v>
      </c>
    </row>
    <row r="54" spans="1:5" ht="15.75" thickBot="1" x14ac:dyDescent="0.3">
      <c r="A54" s="8" t="s">
        <v>65</v>
      </c>
      <c r="B54" s="32">
        <f>B52*15%</f>
        <v>59780.1</v>
      </c>
      <c r="C54" s="63"/>
      <c r="D54" s="8" t="s">
        <v>65</v>
      </c>
      <c r="E54" s="69">
        <f>E52*15%</f>
        <v>130832.84999999999</v>
      </c>
    </row>
    <row r="55" spans="1:5" ht="15.75" thickBot="1" x14ac:dyDescent="0.3">
      <c r="A55" s="48" t="s">
        <v>70</v>
      </c>
      <c r="B55" s="61">
        <f>SUM(B53-B54)</f>
        <v>92260.41</v>
      </c>
      <c r="C55" s="63"/>
      <c r="D55" s="48" t="s">
        <v>29</v>
      </c>
      <c r="E55" s="73">
        <f>SUM(E53-E54)</f>
        <v>274005.41999999969</v>
      </c>
    </row>
    <row r="56" spans="1:5" ht="15.75" thickTop="1" x14ac:dyDescent="0.25"/>
  </sheetData>
  <mergeCells count="3">
    <mergeCell ref="D1:E1"/>
    <mergeCell ref="D2:E2"/>
    <mergeCell ref="D3:E3"/>
  </mergeCells>
  <pageMargins left="0.7" right="0.7" top="0.75" bottom="0.75" header="0.3" footer="0.3"/>
  <pageSetup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33B7-9C37-4CB6-9A78-69848A045F9C}">
  <dimension ref="A1:G12"/>
  <sheetViews>
    <sheetView view="pageBreakPreview" zoomScale="60" zoomScaleNormal="100" workbookViewId="0">
      <selection activeCell="C11" sqref="C11"/>
    </sheetView>
  </sheetViews>
  <sheetFormatPr defaultRowHeight="18.75" x14ac:dyDescent="0.3"/>
  <cols>
    <col min="1" max="1" width="23.85546875" style="16" customWidth="1"/>
    <col min="2" max="2" width="34.85546875" style="16" customWidth="1"/>
    <col min="3" max="4" width="12.28515625" style="20" bestFit="1" customWidth="1"/>
    <col min="5" max="5" width="14.85546875" style="16" customWidth="1"/>
    <col min="6" max="6" width="15.28515625" style="21" customWidth="1"/>
    <col min="7" max="7" width="12.85546875" style="21" customWidth="1"/>
    <col min="8" max="16384" width="9.140625" style="16"/>
  </cols>
  <sheetData>
    <row r="1" spans="1:7" ht="45.75" customHeight="1" thickTop="1" thickBot="1" x14ac:dyDescent="0.35">
      <c r="A1" s="35" t="s">
        <v>34</v>
      </c>
      <c r="B1" s="36" t="s">
        <v>35</v>
      </c>
      <c r="C1" s="37" t="s">
        <v>36</v>
      </c>
      <c r="D1" s="37" t="s">
        <v>37</v>
      </c>
      <c r="E1" s="43" t="s">
        <v>38</v>
      </c>
      <c r="F1" s="44" t="s">
        <v>39</v>
      </c>
      <c r="G1" s="74" t="s">
        <v>58</v>
      </c>
    </row>
    <row r="2" spans="1:7" x14ac:dyDescent="0.3">
      <c r="A2" s="38" t="s">
        <v>40</v>
      </c>
      <c r="B2" s="33" t="s">
        <v>41</v>
      </c>
      <c r="C2" s="34">
        <v>238580.35</v>
      </c>
      <c r="D2" s="34">
        <v>426533.73</v>
      </c>
      <c r="E2" s="34">
        <v>494972.71</v>
      </c>
      <c r="F2" s="45">
        <v>483556.77</v>
      </c>
      <c r="G2" s="75">
        <v>374284.2</v>
      </c>
    </row>
    <row r="3" spans="1:7" ht="19.5" thickBot="1" x14ac:dyDescent="0.35">
      <c r="A3" s="39"/>
      <c r="C3" s="17"/>
      <c r="D3" s="17"/>
      <c r="E3" s="17"/>
      <c r="F3" s="46"/>
      <c r="G3" s="76"/>
    </row>
    <row r="4" spans="1:7" ht="19.5" thickBot="1" x14ac:dyDescent="0.35">
      <c r="A4" s="39"/>
      <c r="C4" s="18">
        <f>SUM(C2:C3)</f>
        <v>238580.35</v>
      </c>
      <c r="D4" s="18">
        <f t="shared" ref="D4:G4" si="0">SUM(D2:D3)</f>
        <v>426533.73</v>
      </c>
      <c r="E4" s="18">
        <f t="shared" si="0"/>
        <v>494972.71</v>
      </c>
      <c r="F4" s="18">
        <f t="shared" si="0"/>
        <v>483556.77</v>
      </c>
      <c r="G4" s="77">
        <f t="shared" si="0"/>
        <v>374284.2</v>
      </c>
    </row>
    <row r="5" spans="1:7" x14ac:dyDescent="0.3">
      <c r="A5" s="39" t="s">
        <v>75</v>
      </c>
      <c r="C5" s="17"/>
      <c r="D5" s="17"/>
      <c r="E5" s="17"/>
      <c r="F5" s="46"/>
      <c r="G5" s="76"/>
    </row>
    <row r="6" spans="1:7" x14ac:dyDescent="0.3">
      <c r="A6" s="39" t="s">
        <v>42</v>
      </c>
      <c r="B6" s="16" t="s">
        <v>43</v>
      </c>
      <c r="C6" s="17">
        <v>32880</v>
      </c>
      <c r="D6" s="17">
        <v>29529.5</v>
      </c>
      <c r="E6" s="17">
        <v>29589.57</v>
      </c>
      <c r="F6" s="46">
        <v>31515.41</v>
      </c>
      <c r="G6" s="76">
        <v>15341.27</v>
      </c>
    </row>
    <row r="7" spans="1:7" x14ac:dyDescent="0.3">
      <c r="A7" s="39" t="s">
        <v>44</v>
      </c>
      <c r="B7" s="16" t="s">
        <v>45</v>
      </c>
      <c r="C7" s="17">
        <v>65666.53</v>
      </c>
      <c r="D7" s="17">
        <v>116769.25</v>
      </c>
      <c r="E7" s="17">
        <v>128003.24</v>
      </c>
      <c r="F7" s="46">
        <v>153966.76</v>
      </c>
      <c r="G7" s="76">
        <v>56790.84</v>
      </c>
    </row>
    <row r="8" spans="1:7" ht="19.5" thickBot="1" x14ac:dyDescent="0.35">
      <c r="A8" s="39" t="s">
        <v>46</v>
      </c>
      <c r="B8" s="16" t="s">
        <v>47</v>
      </c>
      <c r="C8" s="17">
        <v>35492.230000000003</v>
      </c>
      <c r="D8" s="17">
        <v>67562.8</v>
      </c>
      <c r="E8" s="17">
        <v>82639.5</v>
      </c>
      <c r="F8" s="46">
        <v>94220.05</v>
      </c>
      <c r="G8" s="76">
        <v>49628.11</v>
      </c>
    </row>
    <row r="9" spans="1:7" ht="19.5" thickBot="1" x14ac:dyDescent="0.35">
      <c r="A9" s="39" t="s">
        <v>48</v>
      </c>
      <c r="C9" s="18">
        <f>SUM(C6:C8)</f>
        <v>134038.76</v>
      </c>
      <c r="D9" s="18">
        <f>SUM(D6:D8)</f>
        <v>213861.55</v>
      </c>
      <c r="E9" s="18">
        <f>SUM(E6:E8)</f>
        <v>240232.31</v>
      </c>
      <c r="F9" s="18">
        <f>SUM(F6:F8)</f>
        <v>279702.22000000003</v>
      </c>
      <c r="G9" s="77">
        <f>SUM(G6:G8)</f>
        <v>121760.22</v>
      </c>
    </row>
    <row r="10" spans="1:7" x14ac:dyDescent="0.3">
      <c r="A10" s="39"/>
      <c r="C10" s="19"/>
      <c r="D10" s="19"/>
      <c r="E10" s="47"/>
      <c r="F10" s="46"/>
      <c r="G10" s="76"/>
    </row>
    <row r="11" spans="1:7" ht="19.5" thickBot="1" x14ac:dyDescent="0.35">
      <c r="A11" s="40" t="s">
        <v>74</v>
      </c>
      <c r="B11" s="41"/>
      <c r="C11" s="42">
        <f>SUM(C4-C9)</f>
        <v>104541.59</v>
      </c>
      <c r="D11" s="42">
        <f t="shared" ref="D11" si="1">SUM(D4-D9)</f>
        <v>212672.18</v>
      </c>
      <c r="E11" s="42">
        <f>SUM(E4-E9)</f>
        <v>254740.40000000002</v>
      </c>
      <c r="F11" s="42">
        <f>SUM(F4-F9)</f>
        <v>203854.55</v>
      </c>
      <c r="G11" s="78">
        <f>SUM(G4-G9)</f>
        <v>252523.98</v>
      </c>
    </row>
    <row r="12" spans="1:7" ht="19.5" thickTop="1" x14ac:dyDescent="0.3">
      <c r="F12" s="21" t="s">
        <v>50</v>
      </c>
    </row>
  </sheetData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C8388-E422-486D-A37F-5236501219EE}">
  <dimension ref="A1:I15"/>
  <sheetViews>
    <sheetView tabSelected="1" zoomScaleNormal="100" workbookViewId="0">
      <selection activeCell="I4" sqref="I4"/>
    </sheetView>
  </sheetViews>
  <sheetFormatPr defaultRowHeight="15" x14ac:dyDescent="0.25"/>
  <cols>
    <col min="1" max="1" width="5.28515625" customWidth="1"/>
    <col min="2" max="2" width="34.85546875" customWidth="1"/>
    <col min="3" max="5" width="9.140625" style="22"/>
    <col min="6" max="6" width="11.28515625" customWidth="1"/>
    <col min="7" max="8" width="17.140625" customWidth="1"/>
    <col min="9" max="9" width="15.28515625" style="22" customWidth="1"/>
  </cols>
  <sheetData>
    <row r="1" spans="1:9" ht="56.25" x14ac:dyDescent="0.3">
      <c r="A1" s="14" t="s">
        <v>51</v>
      </c>
      <c r="C1" s="15" t="s">
        <v>36</v>
      </c>
      <c r="D1" s="15" t="s">
        <v>37</v>
      </c>
      <c r="E1" s="15" t="s">
        <v>38</v>
      </c>
      <c r="F1" s="27" t="s">
        <v>39</v>
      </c>
      <c r="G1" s="27" t="s">
        <v>60</v>
      </c>
      <c r="H1" s="27" t="s">
        <v>61</v>
      </c>
      <c r="I1" s="28" t="s">
        <v>71</v>
      </c>
    </row>
    <row r="2" spans="1:9" ht="18.75" x14ac:dyDescent="0.3">
      <c r="A2" s="14" t="s">
        <v>72</v>
      </c>
      <c r="C2" s="15"/>
      <c r="D2" s="15"/>
      <c r="E2" s="15"/>
      <c r="F2" s="27"/>
      <c r="G2" s="27"/>
      <c r="H2" s="27"/>
      <c r="I2" s="28"/>
    </row>
    <row r="3" spans="1:9" x14ac:dyDescent="0.25">
      <c r="B3" t="s">
        <v>53</v>
      </c>
      <c r="C3" s="23">
        <v>55575</v>
      </c>
      <c r="D3" s="23">
        <v>75270</v>
      </c>
      <c r="E3" s="23">
        <v>95270</v>
      </c>
      <c r="F3" s="23">
        <v>114713.66</v>
      </c>
      <c r="G3" s="23">
        <v>20000</v>
      </c>
      <c r="H3" s="23">
        <v>-18722.3</v>
      </c>
      <c r="I3" s="29">
        <f>SUM(F3+G3+H3)</f>
        <v>115991.36</v>
      </c>
    </row>
    <row r="4" spans="1:9" x14ac:dyDescent="0.25">
      <c r="B4" t="s">
        <v>59</v>
      </c>
      <c r="C4" s="23">
        <v>21069.51</v>
      </c>
      <c r="D4" s="23">
        <v>53742.41</v>
      </c>
      <c r="E4" s="23">
        <v>54651.26</v>
      </c>
      <c r="F4" s="23">
        <v>90651.26</v>
      </c>
      <c r="G4" s="23">
        <v>36000</v>
      </c>
      <c r="H4" s="23">
        <v>0</v>
      </c>
      <c r="I4" s="29">
        <f t="shared" ref="I4:I5" si="0">SUM(F4+G4+H4)</f>
        <v>126651.26</v>
      </c>
    </row>
    <row r="5" spans="1:9" ht="15.75" thickBot="1" x14ac:dyDescent="0.3">
      <c r="B5" t="s">
        <v>52</v>
      </c>
      <c r="C5" s="23">
        <v>52702</v>
      </c>
      <c r="D5" s="23">
        <v>57429.68</v>
      </c>
      <c r="E5" s="23">
        <v>0</v>
      </c>
      <c r="F5" s="23">
        <v>15000</v>
      </c>
      <c r="G5" s="23">
        <v>15000</v>
      </c>
      <c r="H5" s="23">
        <v>-8900</v>
      </c>
      <c r="I5" s="29">
        <f t="shared" si="0"/>
        <v>21100</v>
      </c>
    </row>
    <row r="6" spans="1:9" ht="15.75" thickBot="1" x14ac:dyDescent="0.3">
      <c r="B6" t="s">
        <v>54</v>
      </c>
      <c r="C6" s="24">
        <f>SUM(C3:C5)</f>
        <v>129346.51</v>
      </c>
      <c r="D6" s="24">
        <f t="shared" ref="D6:H6" si="1">SUM(D3:D5)</f>
        <v>186442.09</v>
      </c>
      <c r="E6" s="24">
        <f t="shared" si="1"/>
        <v>149921.26</v>
      </c>
      <c r="F6" s="24">
        <f t="shared" si="1"/>
        <v>220364.91999999998</v>
      </c>
      <c r="G6" s="24">
        <f t="shared" si="1"/>
        <v>71000</v>
      </c>
      <c r="H6" s="24">
        <f t="shared" si="1"/>
        <v>-27622.3</v>
      </c>
      <c r="I6" s="24">
        <f>SUM(I3:I5)</f>
        <v>263742.62</v>
      </c>
    </row>
    <row r="7" spans="1:9" x14ac:dyDescent="0.25">
      <c r="C7" s="23"/>
      <c r="D7" s="23"/>
      <c r="E7" s="23"/>
      <c r="F7" s="23"/>
      <c r="G7" s="23"/>
      <c r="H7" s="23"/>
      <c r="I7" s="23"/>
    </row>
    <row r="8" spans="1:9" x14ac:dyDescent="0.25">
      <c r="A8" s="79" t="s">
        <v>73</v>
      </c>
      <c r="C8" s="23"/>
      <c r="D8" s="23"/>
      <c r="E8" s="23"/>
      <c r="F8" s="23"/>
      <c r="G8" s="23"/>
      <c r="H8" s="23"/>
      <c r="I8" s="29"/>
    </row>
    <row r="9" spans="1:9" x14ac:dyDescent="0.25">
      <c r="B9" t="s">
        <v>56</v>
      </c>
      <c r="C9" s="23">
        <v>53521.63</v>
      </c>
      <c r="D9" s="23">
        <v>85496.8</v>
      </c>
      <c r="E9" s="23">
        <v>117478.84</v>
      </c>
      <c r="F9" s="23">
        <v>115384.6</v>
      </c>
      <c r="G9" s="23">
        <v>50000</v>
      </c>
      <c r="H9" s="23">
        <v>-7000</v>
      </c>
      <c r="I9" s="23">
        <f>SUM(F9+G9+H9)</f>
        <v>158384.6</v>
      </c>
    </row>
    <row r="10" spans="1:9" x14ac:dyDescent="0.25">
      <c r="B10" t="s">
        <v>57</v>
      </c>
      <c r="C10" s="23">
        <v>331572.25</v>
      </c>
      <c r="D10" s="23">
        <v>355769.35</v>
      </c>
      <c r="E10" s="23">
        <v>388056.35</v>
      </c>
      <c r="F10" s="23">
        <v>458056.35</v>
      </c>
      <c r="G10" s="23">
        <v>70000</v>
      </c>
      <c r="H10" s="23">
        <v>0</v>
      </c>
      <c r="I10" s="23">
        <f t="shared" ref="I10:I11" si="2">SUM(F10+G10+H10)</f>
        <v>528056.35</v>
      </c>
    </row>
    <row r="11" spans="1:9" ht="15.75" thickBot="1" x14ac:dyDescent="0.3">
      <c r="B11" t="s">
        <v>55</v>
      </c>
      <c r="C11" s="23">
        <v>78404.88</v>
      </c>
      <c r="D11" s="23">
        <v>87629.88</v>
      </c>
      <c r="E11" s="23">
        <v>82754.880000000005</v>
      </c>
      <c r="F11" s="23">
        <v>92754.880000000005</v>
      </c>
      <c r="G11" s="23">
        <v>10000</v>
      </c>
      <c r="H11" s="23">
        <v>0</v>
      </c>
      <c r="I11" s="23">
        <f t="shared" si="2"/>
        <v>102754.88</v>
      </c>
    </row>
    <row r="12" spans="1:9" ht="15.75" thickBot="1" x14ac:dyDescent="0.3">
      <c r="B12" t="s">
        <v>48</v>
      </c>
      <c r="C12" s="24">
        <f>SUM(C9:C11)</f>
        <v>463498.76</v>
      </c>
      <c r="D12" s="24">
        <f t="shared" ref="D12:H12" si="3">SUM(D9:D11)</f>
        <v>528896.03</v>
      </c>
      <c r="E12" s="24">
        <f t="shared" si="3"/>
        <v>588290.06999999995</v>
      </c>
      <c r="F12" s="24">
        <f t="shared" si="3"/>
        <v>666195.82999999996</v>
      </c>
      <c r="G12" s="24">
        <f t="shared" si="3"/>
        <v>130000</v>
      </c>
      <c r="H12" s="24">
        <f t="shared" si="3"/>
        <v>-7000</v>
      </c>
      <c r="I12" s="24">
        <f>SUM(I9:I11)</f>
        <v>789195.83</v>
      </c>
    </row>
    <row r="13" spans="1:9" ht="15.75" thickBot="1" x14ac:dyDescent="0.3">
      <c r="C13" s="25" t="s">
        <v>62</v>
      </c>
      <c r="D13" s="25"/>
      <c r="E13" s="25"/>
      <c r="F13" s="31"/>
      <c r="G13" s="23"/>
      <c r="H13" s="23"/>
      <c r="I13" s="30"/>
    </row>
    <row r="14" spans="1:9" ht="15.75" thickBot="1" x14ac:dyDescent="0.3">
      <c r="B14" s="79" t="s">
        <v>49</v>
      </c>
      <c r="C14" s="26">
        <f>SUM(C6+C12)</f>
        <v>592845.27</v>
      </c>
      <c r="D14" s="26">
        <f t="shared" ref="D14:H14" si="4">SUM(D6+D12)</f>
        <v>715338.12</v>
      </c>
      <c r="E14" s="26">
        <f t="shared" si="4"/>
        <v>738211.33</v>
      </c>
      <c r="F14" s="26">
        <f t="shared" si="4"/>
        <v>886560.75</v>
      </c>
      <c r="G14" s="26">
        <f t="shared" si="4"/>
        <v>201000</v>
      </c>
      <c r="H14" s="26">
        <f t="shared" si="4"/>
        <v>-34622.300000000003</v>
      </c>
      <c r="I14" s="26">
        <f>SUM(I6+I12)</f>
        <v>1052938.45</v>
      </c>
    </row>
    <row r="15" spans="1:9" ht="15.75" thickTop="1" x14ac:dyDescent="0.25"/>
  </sheetData>
  <pageMargins left="0.7" right="0.7" top="0.75" bottom="0.75" header="0.3" footer="0.3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Liquid Assets FY22</vt:lpstr>
      <vt:lpstr>Septage Revenue</vt:lpstr>
      <vt:lpstr>Fund Balances</vt:lpstr>
      <vt:lpstr>'Septage Revenue'!Print_Area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Town Manager</cp:lastModifiedBy>
  <cp:lastPrinted>2023-03-30T18:42:09Z</cp:lastPrinted>
  <dcterms:created xsi:type="dcterms:W3CDTF">2023-02-21T16:01:34Z</dcterms:created>
  <dcterms:modified xsi:type="dcterms:W3CDTF">2023-03-30T18:55:49Z</dcterms:modified>
</cp:coreProperties>
</file>