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Manager\OneDrive - Town of Richmond\Documents\Selectboard\Agenda &amp; Packet\2024 Agenda and Packets\nn July 29\Packet\"/>
    </mc:Choice>
  </mc:AlternateContent>
  <xr:revisionPtr revIDLastSave="0" documentId="13_ncr:1_{8ECD8425-4DAD-44F1-8547-A077F8D796BE}" xr6:coauthVersionLast="47" xr6:coauthVersionMax="47" xr10:uidLastSave="{00000000-0000-0000-0000-000000000000}"/>
  <bookViews>
    <workbookView xWindow="-108" yWindow="-108" windowWidth="23256" windowHeight="12576" activeTab="3" xr2:uid="{DE892D54-B980-479C-8BB8-9561D6D9041D}"/>
  </bookViews>
  <sheets>
    <sheet name="FY25 Cash Balance" sheetId="2" r:id="rId1"/>
    <sheet name="Questions for Auditors" sheetId="4" r:id="rId2"/>
    <sheet name="FY25 Budget Actual Projection" sheetId="3" r:id="rId3"/>
    <sheet name="General Checking Reserve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E8" i="2"/>
  <c r="E14" i="2" s="1"/>
  <c r="D8" i="2"/>
  <c r="I24" i="3" l="1"/>
  <c r="H24" i="3" s="1"/>
  <c r="I23" i="3"/>
  <c r="H23" i="3" s="1"/>
  <c r="E32" i="3"/>
  <c r="I32" i="3" s="1"/>
  <c r="H32" i="3" s="1"/>
  <c r="E31" i="3"/>
  <c r="I31" i="3" s="1"/>
  <c r="H31" i="3" s="1"/>
  <c r="E30" i="3"/>
  <c r="I30" i="3" s="1"/>
  <c r="H30" i="3" s="1"/>
  <c r="E29" i="3"/>
  <c r="I29" i="3" s="1"/>
  <c r="H29" i="3" s="1"/>
  <c r="E28" i="3"/>
  <c r="I28" i="3" s="1"/>
  <c r="H28" i="3" s="1"/>
  <c r="E27" i="3"/>
  <c r="I27" i="3" s="1"/>
  <c r="H27" i="3" s="1"/>
  <c r="I15" i="3"/>
  <c r="H15" i="3" s="1"/>
  <c r="I17" i="3"/>
  <c r="H17" i="3" s="1"/>
  <c r="K17" i="3" s="1"/>
  <c r="I9" i="3"/>
  <c r="H9" i="3" s="1"/>
  <c r="E17" i="3"/>
  <c r="E16" i="3"/>
  <c r="I16" i="3" s="1"/>
  <c r="H16" i="3" s="1"/>
  <c r="E15" i="3"/>
  <c r="E14" i="3"/>
  <c r="I14" i="3" s="1"/>
  <c r="H14" i="3" s="1"/>
  <c r="E13" i="3"/>
  <c r="I13" i="3" s="1"/>
  <c r="H13" i="3" s="1"/>
  <c r="E12" i="3"/>
  <c r="I12" i="3" s="1"/>
  <c r="H12" i="3" s="1"/>
  <c r="E11" i="3"/>
  <c r="I11" i="3" s="1"/>
  <c r="H11" i="3" s="1"/>
  <c r="E10" i="3"/>
  <c r="I10" i="3" s="1"/>
  <c r="H10" i="3" s="1"/>
  <c r="E9" i="3"/>
  <c r="E8" i="3"/>
  <c r="I8" i="3" s="1"/>
  <c r="H8" i="3" s="1"/>
  <c r="E7" i="3"/>
  <c r="I7" i="3" s="1"/>
  <c r="H7" i="3" s="1"/>
  <c r="E6" i="3"/>
  <c r="I6" i="3" s="1"/>
  <c r="H6" i="3" s="1"/>
  <c r="K6" i="3" s="1"/>
  <c r="E26" i="3"/>
  <c r="I26" i="3" s="1"/>
  <c r="H26" i="3" s="1"/>
  <c r="E25" i="3"/>
  <c r="I25" i="3" s="1"/>
  <c r="H25" i="3" s="1"/>
  <c r="E24" i="3"/>
  <c r="E23" i="3"/>
  <c r="E22" i="3"/>
  <c r="I22" i="3" s="1"/>
  <c r="H22" i="3" s="1"/>
  <c r="K22" i="3" s="1"/>
  <c r="E21" i="3"/>
  <c r="I21" i="3" s="1"/>
  <c r="H21" i="3" s="1"/>
  <c r="K21" i="3" s="1"/>
  <c r="C29" i="1"/>
  <c r="K30" i="3" l="1"/>
  <c r="K14" i="3"/>
  <c r="K15" i="3"/>
  <c r="K7" i="3"/>
  <c r="K16" i="3"/>
  <c r="K31" i="3"/>
  <c r="K24" i="3"/>
  <c r="K32" i="3"/>
  <c r="K23" i="3"/>
  <c r="M23" i="3" s="1"/>
  <c r="D26" i="2" s="1"/>
  <c r="K25" i="3"/>
  <c r="K26" i="3"/>
  <c r="K8" i="3"/>
  <c r="M8" i="3" s="1"/>
  <c r="K28" i="3"/>
  <c r="K13" i="3"/>
  <c r="K27" i="3"/>
  <c r="M29" i="3" s="1"/>
  <c r="D52" i="2" s="1"/>
  <c r="D53" i="2" s="1"/>
  <c r="K12" i="3"/>
  <c r="M14" i="3" s="1"/>
  <c r="K29" i="3"/>
  <c r="K9" i="3"/>
  <c r="K10" i="3"/>
  <c r="K11" i="3"/>
  <c r="M17" i="3" l="1"/>
  <c r="M26" i="3"/>
  <c r="D40" i="2" s="1"/>
  <c r="D41" i="2" s="1"/>
  <c r="M32" i="3"/>
  <c r="D64" i="2" s="1"/>
  <c r="D65" i="2" s="1"/>
  <c r="D28" i="2"/>
  <c r="E29" i="2" s="1"/>
  <c r="E42" i="2" s="1"/>
  <c r="E54" i="2" s="1"/>
  <c r="M11" i="3"/>
  <c r="E66" i="2" l="1"/>
  <c r="E7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D23" authorId="0" shapeId="0" xr:uid="{D58A3059-8B8C-4AD0-A6A9-73430F2EC75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Assumption of going from 7,444,332 last year, to 8,000,000 this year.</t>
        </r>
      </text>
    </comment>
  </commentList>
</comments>
</file>

<file path=xl/sharedStrings.xml><?xml version="1.0" encoding="utf-8"?>
<sst xmlns="http://schemas.openxmlformats.org/spreadsheetml/2006/main" count="155" uniqueCount="118">
  <si>
    <t>RESERVE ACCOUNTS</t>
  </si>
  <si>
    <t>CAPITAL PROJECT FUNDS</t>
  </si>
  <si>
    <t>PZ Legal Reserve</t>
  </si>
  <si>
    <t>Fire Safety Equip &amp; Gear</t>
  </si>
  <si>
    <t>Conservation Commission</t>
  </si>
  <si>
    <t>Police</t>
  </si>
  <si>
    <t>Library</t>
  </si>
  <si>
    <t>Fire Dept.</t>
  </si>
  <si>
    <t>Fire Dept. impact Fees</t>
  </si>
  <si>
    <t xml:space="preserve">Highway Capital </t>
  </si>
  <si>
    <t>Highway Bridge &amp; Culvert</t>
  </si>
  <si>
    <t>Highway Guardrails</t>
  </si>
  <si>
    <t>Sidewalk Reserve</t>
  </si>
  <si>
    <t>Railroad St.</t>
  </si>
  <si>
    <t xml:space="preserve"> </t>
  </si>
  <si>
    <t>SPECIAL REVENUE FUNDS</t>
  </si>
  <si>
    <t>Reappraisal</t>
  </si>
  <si>
    <t>Records Restoration</t>
  </si>
  <si>
    <t xml:space="preserve">Adam Muller Flag </t>
  </si>
  <si>
    <t>Recreation Path</t>
  </si>
  <si>
    <t>Soccer</t>
  </si>
  <si>
    <t>ARPA</t>
  </si>
  <si>
    <t>Tree Replacement</t>
  </si>
  <si>
    <t>Lister Education</t>
  </si>
  <si>
    <t>Andrews Community Forrest</t>
  </si>
  <si>
    <t>TOTAL RESERVES IN GENERAL CHECKING</t>
  </si>
  <si>
    <t>FY25</t>
  </si>
  <si>
    <t>Balance       07-16-24</t>
  </si>
  <si>
    <t>Education Taxes in September</t>
  </si>
  <si>
    <t>Flood expenses by end of September</t>
  </si>
  <si>
    <t>July</t>
  </si>
  <si>
    <t xml:space="preserve">Budgeted </t>
  </si>
  <si>
    <t>Highway</t>
  </si>
  <si>
    <t>General</t>
  </si>
  <si>
    <t>Actuals</t>
  </si>
  <si>
    <t>%</t>
  </si>
  <si>
    <t>FY24</t>
  </si>
  <si>
    <t>Expenses</t>
  </si>
  <si>
    <t>Tax Revenue</t>
  </si>
  <si>
    <t>Non Tax Revenue</t>
  </si>
  <si>
    <t>Budgeted Expenses General</t>
  </si>
  <si>
    <t>Budgeted Expenses Highway</t>
  </si>
  <si>
    <t>FY25 Expenses end of QTR 2</t>
  </si>
  <si>
    <t>Education Taxes in November</t>
  </si>
  <si>
    <t>Flood expenses</t>
  </si>
  <si>
    <t>General Fund Cash Balances 06/30/24</t>
  </si>
  <si>
    <t>FY25 Expenses end of QTR 3</t>
  </si>
  <si>
    <t>Education Taxes in February</t>
  </si>
  <si>
    <t>FY25 Expenses end of QTR 4</t>
  </si>
  <si>
    <t>Jan</t>
  </si>
  <si>
    <t>Feb</t>
  </si>
  <si>
    <t>March</t>
  </si>
  <si>
    <t>April</t>
  </si>
  <si>
    <t>May</t>
  </si>
  <si>
    <t>June</t>
  </si>
  <si>
    <t>Actuals Accumulated</t>
  </si>
  <si>
    <t>September</t>
  </si>
  <si>
    <t>October</t>
  </si>
  <si>
    <t>November</t>
  </si>
  <si>
    <t>December</t>
  </si>
  <si>
    <t>These formulas do not consider any cash layout for:</t>
  </si>
  <si>
    <t>Non FEMA grants</t>
  </si>
  <si>
    <t>FEMA buyouts</t>
  </si>
  <si>
    <t>Another Crises</t>
  </si>
  <si>
    <t>Running balance</t>
  </si>
  <si>
    <t>Education Taxes in May</t>
  </si>
  <si>
    <t>Actual Quarter</t>
  </si>
  <si>
    <t>FY25 Capital purchases are low across the board</t>
  </si>
  <si>
    <t>Budgeted FY25 paving happening in Sept</t>
  </si>
  <si>
    <t>CD#6 matures 08/24</t>
  </si>
  <si>
    <t>CD#7 matures 11/24 (no penalty if withdrawn early)</t>
  </si>
  <si>
    <t xml:space="preserve">CD#8 matures 09/24 </t>
  </si>
  <si>
    <t>Interest Revenue may be  less than budgeted</t>
  </si>
  <si>
    <t>Balance - Cash</t>
  </si>
  <si>
    <t>Cash  (includes all funds in General Checking,  including reserves)</t>
  </si>
  <si>
    <t>CD#6 matures 08/24 - See below QTR 1 Revenue</t>
  </si>
  <si>
    <t>CD#7 matures 11/24 - See below QTR 2 Revenue</t>
  </si>
  <si>
    <t>CD#8 matures 09/24 - See below QTR 1 Revenue</t>
  </si>
  <si>
    <t>FY24 Year End</t>
  </si>
  <si>
    <t>FY25 Expenses &amp; Revenue end of QTR 1</t>
  </si>
  <si>
    <t>Revenue</t>
  </si>
  <si>
    <t>Cash Balance end of QTR 1</t>
  </si>
  <si>
    <t>Cash Balance end of QTR 2</t>
  </si>
  <si>
    <t>Cash Balance end of QTR 3</t>
  </si>
  <si>
    <t>Cash Balance end of QTR 4</t>
  </si>
  <si>
    <t>Revenue not yet booked - Estimated</t>
  </si>
  <si>
    <t>Total Estimated Revenue &amp; Expense left related to FY24</t>
  </si>
  <si>
    <t>Total Revenue &amp; Expenses for QTR 1</t>
  </si>
  <si>
    <t>Total Revenue &amp; Expenses for QTR 2</t>
  </si>
  <si>
    <t>Total Revenue &amp; Expenses for QTR 3</t>
  </si>
  <si>
    <t>Total Revenue &amp; Expenses for QTR 4</t>
  </si>
  <si>
    <t>Reserves</t>
  </si>
  <si>
    <t>Reserve fund balances 07-16-24</t>
  </si>
  <si>
    <t>FINAL ESTIMATED GENERAL CHECKING FUND BALANCE MINUS RESERVES</t>
  </si>
  <si>
    <t>NOTES</t>
  </si>
  <si>
    <t>Reserves utilized during FY25</t>
  </si>
  <si>
    <t>FY26 Capital purchases, already voted on, are high, and will most likely hit in July of 25</t>
  </si>
  <si>
    <t>Vacant police positions being filled in FY25 vs Hinesburg contracts</t>
  </si>
  <si>
    <t>Cost of a new loan to cover our expenses for the year.</t>
  </si>
  <si>
    <t>FEMA elevation projects (1-2 month turnaround)</t>
  </si>
  <si>
    <t>If we need to replenish, when do we have to replenish it?</t>
  </si>
  <si>
    <t>Does our Selectboard have the authority to tell us to use cash from reserves for this emergency?</t>
  </si>
  <si>
    <t>If we use the reserves as cash flow, do we need to replenish the money to those reserves?</t>
  </si>
  <si>
    <t>Can we use unobligated ARPA funds to pay for funding this event, and not replace the ARPA funds?</t>
  </si>
  <si>
    <t>Our intent is to have the SB make a motion to move the unused ARPA funds to unassigned funds and then hold a special meeting to get voter approval to put it in reserve for projects that will not be obligated yet.</t>
  </si>
  <si>
    <t>Keeping in mind it was not voted on by the public to put it towards the intended projects.</t>
  </si>
  <si>
    <t>If we do not have a special meeting to move the ARPA unassigned funds to a reserve, and use it to fund this event, can the SB make motion so that when FEMA money is received it will go to the intended ARPA projects?</t>
  </si>
  <si>
    <t>Does the Selectboard have the authority to approve  us getting a loan for this emergency now?</t>
  </si>
  <si>
    <t>If we do not obtain a loan to replenish these funds now, during an emergency, do we need voter approval to obtain a loan to replenish the reserve funds after the emergency Is done, but prior to FEMA reimbursing us which could take years</t>
  </si>
  <si>
    <t>Expenses not yet booked - Estimated</t>
  </si>
  <si>
    <t>Actual Monthly</t>
  </si>
  <si>
    <t>August</t>
  </si>
  <si>
    <t>New Transportation Infrastructure</t>
  </si>
  <si>
    <t>New part time, temporary, Administrative position added to budgeted, quarterly, general expenses</t>
  </si>
  <si>
    <t>These numbers do include</t>
  </si>
  <si>
    <t>FY25 Cash Flow as of 7-26-24</t>
  </si>
  <si>
    <t>Questions for Auditors regarding cash flow and financing of costs related to flood recovery</t>
  </si>
  <si>
    <t>FY25 Budget Actual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</si>
</sst>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1" xfId="0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41" fontId="2" fillId="0" borderId="3" xfId="0" applyNumberFormat="1" applyFont="1" applyBorder="1" applyAlignment="1">
      <alignment horizontal="center" wrapText="1"/>
    </xf>
    <xf numFmtId="0" fontId="0" fillId="0" borderId="4" xfId="0" applyBorder="1"/>
    <xf numFmtId="41" fontId="0" fillId="0" borderId="4" xfId="0" applyNumberFormat="1" applyBorder="1"/>
    <xf numFmtId="41" fontId="0" fillId="0" borderId="5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3" fontId="0" fillId="0" borderId="2" xfId="0" applyNumberFormat="1" applyBorder="1"/>
    <xf numFmtId="3" fontId="0" fillId="4" borderId="9" xfId="0" applyNumberFormat="1" applyFill="1" applyBorder="1"/>
    <xf numFmtId="3" fontId="0" fillId="4" borderId="8" xfId="0" applyNumberFormat="1" applyFill="1" applyBorder="1"/>
    <xf numFmtId="3" fontId="0" fillId="5" borderId="9" xfId="0" applyNumberFormat="1" applyFill="1" applyBorder="1"/>
    <xf numFmtId="0" fontId="0" fillId="0" borderId="2" xfId="0" applyBorder="1"/>
    <xf numFmtId="3" fontId="0" fillId="5" borderId="0" xfId="0" applyNumberFormat="1" applyFill="1"/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C8D9-9CBB-4030-97DE-DE950C31A5BB}">
  <dimension ref="A1:E88"/>
  <sheetViews>
    <sheetView zoomScale="160" zoomScaleNormal="160" workbookViewId="0"/>
  </sheetViews>
  <sheetFormatPr defaultRowHeight="14.4" x14ac:dyDescent="0.3"/>
  <cols>
    <col min="2" max="2" width="6.5546875" customWidth="1"/>
    <col min="3" max="3" width="65.5546875" customWidth="1"/>
    <col min="4" max="4" width="15" style="6" customWidth="1"/>
    <col min="5" max="5" width="18.44140625" customWidth="1"/>
  </cols>
  <sheetData>
    <row r="1" spans="1:5" x14ac:dyDescent="0.3">
      <c r="A1" s="2" t="s">
        <v>115</v>
      </c>
    </row>
    <row r="3" spans="1:5" x14ac:dyDescent="0.3">
      <c r="A3" t="s">
        <v>45</v>
      </c>
      <c r="E3" s="7" t="s">
        <v>64</v>
      </c>
    </row>
    <row r="4" spans="1:5" x14ac:dyDescent="0.3">
      <c r="C4" t="s">
        <v>74</v>
      </c>
      <c r="D4" s="6">
        <v>1667530.6</v>
      </c>
    </row>
    <row r="5" spans="1:5" x14ac:dyDescent="0.3">
      <c r="C5" t="s">
        <v>75</v>
      </c>
    </row>
    <row r="6" spans="1:5" x14ac:dyDescent="0.3">
      <c r="C6" t="s">
        <v>76</v>
      </c>
    </row>
    <row r="7" spans="1:5" x14ac:dyDescent="0.3">
      <c r="C7" t="s">
        <v>77</v>
      </c>
    </row>
    <row r="8" spans="1:5" x14ac:dyDescent="0.3">
      <c r="C8" t="s">
        <v>73</v>
      </c>
      <c r="D8" s="16">
        <f>SUM(D4:D7)</f>
        <v>1667530.6</v>
      </c>
      <c r="E8" s="17">
        <f>SUM(D4:D7)</f>
        <v>1667530.6</v>
      </c>
    </row>
    <row r="10" spans="1:5" x14ac:dyDescent="0.3">
      <c r="A10" t="s">
        <v>78</v>
      </c>
    </row>
    <row r="11" spans="1:5" x14ac:dyDescent="0.3">
      <c r="B11" t="s">
        <v>85</v>
      </c>
      <c r="D11" s="6">
        <v>0</v>
      </c>
    </row>
    <row r="12" spans="1:5" x14ac:dyDescent="0.3">
      <c r="B12" t="s">
        <v>109</v>
      </c>
      <c r="D12" s="6">
        <v>-500000</v>
      </c>
    </row>
    <row r="13" spans="1:5" x14ac:dyDescent="0.3">
      <c r="C13" t="s">
        <v>86</v>
      </c>
      <c r="D13" s="18">
        <f>SUM(D11:D12)</f>
        <v>-500000</v>
      </c>
    </row>
    <row r="14" spans="1:5" x14ac:dyDescent="0.3">
      <c r="C14" t="s">
        <v>73</v>
      </c>
      <c r="E14" s="17">
        <f>SUM(E8+D13)</f>
        <v>1167530.6000000001</v>
      </c>
    </row>
    <row r="15" spans="1:5" x14ac:dyDescent="0.3">
      <c r="E15" s="6"/>
    </row>
    <row r="16" spans="1:5" x14ac:dyDescent="0.3">
      <c r="A16" t="s">
        <v>79</v>
      </c>
    </row>
    <row r="17" spans="1:5" x14ac:dyDescent="0.3">
      <c r="B17" t="s">
        <v>80</v>
      </c>
    </row>
    <row r="18" spans="1:5" x14ac:dyDescent="0.3">
      <c r="C18" t="s">
        <v>38</v>
      </c>
      <c r="D18" s="6">
        <v>3388206.98</v>
      </c>
    </row>
    <row r="19" spans="1:5" x14ac:dyDescent="0.3">
      <c r="C19" t="s">
        <v>39</v>
      </c>
      <c r="D19" s="6">
        <v>266276.36</v>
      </c>
    </row>
    <row r="20" spans="1:5" x14ac:dyDescent="0.3">
      <c r="C20" t="s">
        <v>69</v>
      </c>
      <c r="D20" s="6">
        <v>511370.71</v>
      </c>
    </row>
    <row r="21" spans="1:5" x14ac:dyDescent="0.3">
      <c r="C21" t="s">
        <v>71</v>
      </c>
      <c r="D21" s="6">
        <v>1265822.05</v>
      </c>
    </row>
    <row r="22" spans="1:5" x14ac:dyDescent="0.3">
      <c r="B22" t="s">
        <v>37</v>
      </c>
    </row>
    <row r="23" spans="1:5" x14ac:dyDescent="0.3">
      <c r="C23" t="s">
        <v>28</v>
      </c>
      <c r="D23" s="6">
        <v>-2000000</v>
      </c>
    </row>
    <row r="24" spans="1:5" x14ac:dyDescent="0.3">
      <c r="C24" t="s">
        <v>29</v>
      </c>
      <c r="D24" s="6">
        <v>-2000000</v>
      </c>
    </row>
    <row r="25" spans="1:5" x14ac:dyDescent="0.3">
      <c r="C25" t="s">
        <v>40</v>
      </c>
      <c r="D25" s="6">
        <v>-783253</v>
      </c>
      <c r="E25" s="6"/>
    </row>
    <row r="26" spans="1:5" x14ac:dyDescent="0.3">
      <c r="C26" t="s">
        <v>41</v>
      </c>
      <c r="D26" s="6">
        <f>-'FY25 Budget Actual Projection'!M23</f>
        <v>-326916.59722411848</v>
      </c>
    </row>
    <row r="27" spans="1:5" x14ac:dyDescent="0.3">
      <c r="C27" t="s">
        <v>68</v>
      </c>
      <c r="D27" s="6">
        <v>-295000</v>
      </c>
    </row>
    <row r="28" spans="1:5" x14ac:dyDescent="0.3">
      <c r="C28" s="19" t="s">
        <v>87</v>
      </c>
      <c r="D28" s="16">
        <f>SUM(D18:D27)</f>
        <v>26506.502775881148</v>
      </c>
      <c r="E28" s="6"/>
    </row>
    <row r="29" spans="1:5" x14ac:dyDescent="0.3">
      <c r="C29" t="s">
        <v>81</v>
      </c>
      <c r="E29" s="17">
        <f>SUM(E14+D28)</f>
        <v>1194037.1027758813</v>
      </c>
    </row>
    <row r="30" spans="1:5" x14ac:dyDescent="0.3">
      <c r="E30" s="6"/>
    </row>
    <row r="31" spans="1:5" x14ac:dyDescent="0.3">
      <c r="A31" t="s">
        <v>42</v>
      </c>
    </row>
    <row r="32" spans="1:5" x14ac:dyDescent="0.3">
      <c r="B32" t="s">
        <v>80</v>
      </c>
    </row>
    <row r="33" spans="1:5" x14ac:dyDescent="0.3">
      <c r="C33" t="s">
        <v>38</v>
      </c>
      <c r="D33" s="6">
        <v>3401952.7</v>
      </c>
    </row>
    <row r="34" spans="1:5" x14ac:dyDescent="0.3">
      <c r="C34" t="s">
        <v>39</v>
      </c>
      <c r="D34" s="6">
        <v>135472.94</v>
      </c>
    </row>
    <row r="35" spans="1:5" x14ac:dyDescent="0.3">
      <c r="C35" t="s">
        <v>70</v>
      </c>
      <c r="D35" s="6">
        <v>767605.86</v>
      </c>
    </row>
    <row r="36" spans="1:5" x14ac:dyDescent="0.3">
      <c r="B36" t="s">
        <v>37</v>
      </c>
    </row>
    <row r="37" spans="1:5" x14ac:dyDescent="0.3">
      <c r="C37" t="s">
        <v>43</v>
      </c>
      <c r="D37" s="6">
        <v>-2000000</v>
      </c>
    </row>
    <row r="38" spans="1:5" x14ac:dyDescent="0.3">
      <c r="C38" t="s">
        <v>44</v>
      </c>
      <c r="D38" s="6">
        <v>0</v>
      </c>
    </row>
    <row r="39" spans="1:5" x14ac:dyDescent="0.3">
      <c r="C39" t="s">
        <v>40</v>
      </c>
      <c r="D39" s="6">
        <v>-546940</v>
      </c>
    </row>
    <row r="40" spans="1:5" x14ac:dyDescent="0.3">
      <c r="C40" t="s">
        <v>41</v>
      </c>
      <c r="D40" s="6">
        <f>-'FY25 Budget Actual Projection'!M26</f>
        <v>-364451.37085931009</v>
      </c>
    </row>
    <row r="41" spans="1:5" x14ac:dyDescent="0.3">
      <c r="C41" s="19" t="s">
        <v>88</v>
      </c>
      <c r="D41" s="16">
        <f>SUM(D33:D40)</f>
        <v>1393640.12914069</v>
      </c>
    </row>
    <row r="42" spans="1:5" x14ac:dyDescent="0.3">
      <c r="C42" t="s">
        <v>82</v>
      </c>
      <c r="E42" s="17">
        <f>SUM(E29+D41)</f>
        <v>2587677.231916571</v>
      </c>
    </row>
    <row r="44" spans="1:5" x14ac:dyDescent="0.3">
      <c r="A44" t="s">
        <v>46</v>
      </c>
    </row>
    <row r="45" spans="1:5" x14ac:dyDescent="0.3">
      <c r="B45" t="s">
        <v>80</v>
      </c>
    </row>
    <row r="46" spans="1:5" x14ac:dyDescent="0.3">
      <c r="C46" t="s">
        <v>38</v>
      </c>
      <c r="D46" s="6">
        <v>3398516.38</v>
      </c>
    </row>
    <row r="47" spans="1:5" x14ac:dyDescent="0.3">
      <c r="C47" t="s">
        <v>39</v>
      </c>
      <c r="D47" s="6">
        <v>139293.75</v>
      </c>
      <c r="E47" s="6"/>
    </row>
    <row r="48" spans="1:5" x14ac:dyDescent="0.3">
      <c r="B48" t="s">
        <v>37</v>
      </c>
    </row>
    <row r="49" spans="1:5" x14ac:dyDescent="0.3">
      <c r="C49" t="s">
        <v>47</v>
      </c>
      <c r="D49" s="6">
        <v>-2000000</v>
      </c>
    </row>
    <row r="50" spans="1:5" x14ac:dyDescent="0.3">
      <c r="C50" t="s">
        <v>44</v>
      </c>
      <c r="D50" s="6">
        <v>0</v>
      </c>
    </row>
    <row r="51" spans="1:5" x14ac:dyDescent="0.3">
      <c r="C51" t="s">
        <v>40</v>
      </c>
      <c r="D51" s="6">
        <v>-656180</v>
      </c>
    </row>
    <row r="52" spans="1:5" x14ac:dyDescent="0.3">
      <c r="C52" t="s">
        <v>41</v>
      </c>
      <c r="D52" s="6">
        <f>-'FY25 Budget Actual Projection'!M29</f>
        <v>-346465.87434954429</v>
      </c>
    </row>
    <row r="53" spans="1:5" x14ac:dyDescent="0.3">
      <c r="C53" s="19" t="s">
        <v>89</v>
      </c>
      <c r="D53" s="16">
        <f>SUM(D46:D52)</f>
        <v>535164.2556504556</v>
      </c>
    </row>
    <row r="54" spans="1:5" x14ac:dyDescent="0.3">
      <c r="C54" t="s">
        <v>83</v>
      </c>
      <c r="E54" s="17">
        <f>SUM(E42+D53)</f>
        <v>3122841.4875670266</v>
      </c>
    </row>
    <row r="56" spans="1:5" x14ac:dyDescent="0.3">
      <c r="A56" t="s">
        <v>48</v>
      </c>
    </row>
    <row r="57" spans="1:5" x14ac:dyDescent="0.3">
      <c r="B57" t="s">
        <v>80</v>
      </c>
    </row>
    <row r="58" spans="1:5" x14ac:dyDescent="0.3">
      <c r="C58" t="s">
        <v>38</v>
      </c>
      <c r="D58" s="6">
        <v>3412261.59</v>
      </c>
    </row>
    <row r="59" spans="1:5" x14ac:dyDescent="0.3">
      <c r="C59" t="s">
        <v>39</v>
      </c>
      <c r="D59" s="6">
        <v>147451.46</v>
      </c>
    </row>
    <row r="60" spans="1:5" x14ac:dyDescent="0.3">
      <c r="B60" t="s">
        <v>37</v>
      </c>
    </row>
    <row r="61" spans="1:5" x14ac:dyDescent="0.3">
      <c r="C61" t="s">
        <v>65</v>
      </c>
      <c r="D61" s="6">
        <v>-2000000</v>
      </c>
    </row>
    <row r="62" spans="1:5" x14ac:dyDescent="0.3">
      <c r="C62" t="s">
        <v>44</v>
      </c>
      <c r="D62" s="6">
        <v>0</v>
      </c>
    </row>
    <row r="63" spans="1:5" x14ac:dyDescent="0.3">
      <c r="C63" t="s">
        <v>40</v>
      </c>
      <c r="D63" s="6">
        <v>-832436</v>
      </c>
    </row>
    <row r="64" spans="1:5" x14ac:dyDescent="0.3">
      <c r="C64" t="s">
        <v>41</v>
      </c>
      <c r="D64" s="6">
        <f>-'FY25 Budget Actual Projection'!M32</f>
        <v>-802324.4025726245</v>
      </c>
    </row>
    <row r="65" spans="1:5" x14ac:dyDescent="0.3">
      <c r="C65" s="19" t="s">
        <v>90</v>
      </c>
      <c r="D65" s="18">
        <f>SUM(D58:D64)</f>
        <v>-75047.352572624688</v>
      </c>
      <c r="E65" s="6"/>
    </row>
    <row r="66" spans="1:5" x14ac:dyDescent="0.3">
      <c r="C66" t="s">
        <v>84</v>
      </c>
      <c r="E66" s="17">
        <f>SUM(E54+D65)</f>
        <v>3047794.1349944021</v>
      </c>
    </row>
    <row r="68" spans="1:5" x14ac:dyDescent="0.3">
      <c r="A68" t="s">
        <v>91</v>
      </c>
      <c r="E68" s="6"/>
    </row>
    <row r="69" spans="1:5" x14ac:dyDescent="0.3">
      <c r="B69" t="s">
        <v>92</v>
      </c>
      <c r="C69" s="6"/>
      <c r="D69" s="6">
        <v>-3048336</v>
      </c>
      <c r="E69" s="6"/>
    </row>
    <row r="70" spans="1:5" x14ac:dyDescent="0.3">
      <c r="D70" s="15"/>
    </row>
    <row r="71" spans="1:5" x14ac:dyDescent="0.3">
      <c r="A71" t="s">
        <v>93</v>
      </c>
      <c r="E71" s="20">
        <f>SUM(E66+D69)</f>
        <v>-541.86500559793785</v>
      </c>
    </row>
    <row r="74" spans="1:5" x14ac:dyDescent="0.3">
      <c r="A74" t="s">
        <v>94</v>
      </c>
    </row>
    <row r="75" spans="1:5" x14ac:dyDescent="0.3">
      <c r="B75" t="s">
        <v>60</v>
      </c>
    </row>
    <row r="76" spans="1:5" x14ac:dyDescent="0.3">
      <c r="C76" t="s">
        <v>95</v>
      </c>
    </row>
    <row r="77" spans="1:5" x14ac:dyDescent="0.3">
      <c r="C77" t="s">
        <v>97</v>
      </c>
    </row>
    <row r="78" spans="1:5" x14ac:dyDescent="0.3">
      <c r="C78" t="s">
        <v>61</v>
      </c>
    </row>
    <row r="79" spans="1:5" x14ac:dyDescent="0.3">
      <c r="C79" t="s">
        <v>99</v>
      </c>
    </row>
    <row r="80" spans="1:5" x14ac:dyDescent="0.3">
      <c r="C80" t="s">
        <v>62</v>
      </c>
    </row>
    <row r="81" spans="2:3" x14ac:dyDescent="0.3">
      <c r="C81" t="s">
        <v>63</v>
      </c>
    </row>
    <row r="82" spans="2:3" x14ac:dyDescent="0.3">
      <c r="C82" t="s">
        <v>67</v>
      </c>
    </row>
    <row r="83" spans="2:3" x14ac:dyDescent="0.3">
      <c r="C83" t="s">
        <v>96</v>
      </c>
    </row>
    <row r="84" spans="2:3" x14ac:dyDescent="0.3">
      <c r="C84" t="s">
        <v>72</v>
      </c>
    </row>
    <row r="85" spans="2:3" x14ac:dyDescent="0.3">
      <c r="C85" t="s">
        <v>98</v>
      </c>
    </row>
    <row r="87" spans="2:3" x14ac:dyDescent="0.3">
      <c r="B87" t="s">
        <v>114</v>
      </c>
    </row>
    <row r="88" spans="2:3" x14ac:dyDescent="0.3">
      <c r="C88" t="s">
        <v>113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486B-4E9B-4CC6-BB20-45F62F56C520}">
  <dimension ref="A1:C16"/>
  <sheetViews>
    <sheetView workbookViewId="0"/>
  </sheetViews>
  <sheetFormatPr defaultRowHeight="14.4" x14ac:dyDescent="0.3"/>
  <sheetData>
    <row r="1" spans="1:3" x14ac:dyDescent="0.3">
      <c r="A1" s="2" t="s">
        <v>116</v>
      </c>
    </row>
    <row r="3" spans="1:3" x14ac:dyDescent="0.3">
      <c r="A3" t="s">
        <v>101</v>
      </c>
    </row>
    <row r="5" spans="1:3" x14ac:dyDescent="0.3">
      <c r="A5" t="s">
        <v>102</v>
      </c>
    </row>
    <row r="7" spans="1:3" x14ac:dyDescent="0.3">
      <c r="A7" t="s">
        <v>103</v>
      </c>
    </row>
    <row r="8" spans="1:3" x14ac:dyDescent="0.3">
      <c r="B8" t="s">
        <v>104</v>
      </c>
    </row>
    <row r="9" spans="1:3" x14ac:dyDescent="0.3">
      <c r="B9" t="s">
        <v>106</v>
      </c>
    </row>
    <row r="10" spans="1:3" x14ac:dyDescent="0.3">
      <c r="C10" t="s">
        <v>105</v>
      </c>
    </row>
    <row r="12" spans="1:3" x14ac:dyDescent="0.3">
      <c r="A12" t="s">
        <v>100</v>
      </c>
    </row>
    <row r="14" spans="1:3" x14ac:dyDescent="0.3">
      <c r="A14" t="s">
        <v>107</v>
      </c>
    </row>
    <row r="16" spans="1:3" x14ac:dyDescent="0.3">
      <c r="A1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44A5-5455-474B-B400-48A64F5413B2}">
  <dimension ref="A1:M32"/>
  <sheetViews>
    <sheetView workbookViewId="0">
      <selection activeCell="B5" sqref="B5"/>
    </sheetView>
  </sheetViews>
  <sheetFormatPr defaultRowHeight="14.4" x14ac:dyDescent="0.3"/>
  <cols>
    <col min="2" max="2" width="20" customWidth="1"/>
    <col min="3" max="3" width="11.6640625" customWidth="1"/>
    <col min="4" max="4" width="17.109375" customWidth="1"/>
    <col min="5" max="5" width="12.88671875" customWidth="1"/>
    <col min="7" max="7" width="12.88671875" customWidth="1"/>
    <col min="8" max="8" width="21.109375" customWidth="1"/>
    <col min="11" max="11" width="11.109375" customWidth="1"/>
    <col min="13" max="13" width="13.109375" customWidth="1"/>
  </cols>
  <sheetData>
    <row r="1" spans="1:13" x14ac:dyDescent="0.3">
      <c r="A1" s="2" t="s">
        <v>117</v>
      </c>
    </row>
    <row r="3" spans="1:13" x14ac:dyDescent="0.3">
      <c r="A3" t="s">
        <v>37</v>
      </c>
      <c r="C3" s="21" t="s">
        <v>36</v>
      </c>
      <c r="D3" s="21"/>
      <c r="E3" s="21"/>
      <c r="G3" s="21" t="s">
        <v>26</v>
      </c>
      <c r="H3" s="21"/>
      <c r="I3" s="21"/>
      <c r="J3" s="22"/>
      <c r="K3" s="22"/>
      <c r="L3" s="22"/>
      <c r="M3" s="22"/>
    </row>
    <row r="4" spans="1:13" x14ac:dyDescent="0.3">
      <c r="C4" s="7" t="s">
        <v>31</v>
      </c>
      <c r="D4" s="7" t="s">
        <v>34</v>
      </c>
      <c r="E4" s="7" t="s">
        <v>35</v>
      </c>
      <c r="G4" s="7" t="s">
        <v>31</v>
      </c>
      <c r="H4" s="7" t="s">
        <v>55</v>
      </c>
      <c r="I4" s="7" t="s">
        <v>35</v>
      </c>
      <c r="K4" s="7" t="s">
        <v>110</v>
      </c>
      <c r="M4" s="7" t="s">
        <v>66</v>
      </c>
    </row>
    <row r="5" spans="1:13" x14ac:dyDescent="0.3">
      <c r="A5" t="s">
        <v>33</v>
      </c>
      <c r="C5" s="6">
        <v>2754189</v>
      </c>
      <c r="D5" s="6"/>
      <c r="G5" s="6">
        <v>2949953</v>
      </c>
      <c r="H5" s="6"/>
    </row>
    <row r="6" spans="1:13" x14ac:dyDescent="0.3">
      <c r="B6" t="s">
        <v>30</v>
      </c>
      <c r="C6" s="6"/>
      <c r="D6" s="6">
        <v>126104.63</v>
      </c>
      <c r="E6" s="8">
        <f>SUM(D6/C5)</f>
        <v>4.578648378887578E-2</v>
      </c>
      <c r="G6" s="6"/>
      <c r="H6" s="6">
        <f>SUM(G5*I6)</f>
        <v>135067.97521244548</v>
      </c>
      <c r="I6" s="8">
        <f>E6</f>
        <v>4.578648378887578E-2</v>
      </c>
      <c r="K6" s="6">
        <f>H6</f>
        <v>135067.97521244548</v>
      </c>
    </row>
    <row r="7" spans="1:13" x14ac:dyDescent="0.3">
      <c r="B7" t="s">
        <v>111</v>
      </c>
      <c r="C7" s="6"/>
      <c r="D7" s="6">
        <v>266812.63</v>
      </c>
      <c r="E7" s="8">
        <f>SUM(D7/C5)</f>
        <v>9.6875207184401652E-2</v>
      </c>
      <c r="G7" s="6"/>
      <c r="H7" s="6">
        <f>SUM(G5*I7)</f>
        <v>285777.30805924721</v>
      </c>
      <c r="I7" s="8">
        <f t="shared" ref="I7:I17" si="0">E7</f>
        <v>9.6875207184401652E-2</v>
      </c>
      <c r="K7" s="6">
        <f>H7-H6</f>
        <v>150709.33284680173</v>
      </c>
    </row>
    <row r="8" spans="1:13" x14ac:dyDescent="0.3">
      <c r="B8" t="s">
        <v>56</v>
      </c>
      <c r="C8" s="6"/>
      <c r="D8" s="6">
        <v>723980.08</v>
      </c>
      <c r="E8" s="8">
        <f>SUM(D8/C5)</f>
        <v>0.26286506844664614</v>
      </c>
      <c r="G8" s="6"/>
      <c r="H8" s="6">
        <f>SUM(G5*I8)</f>
        <v>775439.59725938912</v>
      </c>
      <c r="I8" s="8">
        <f t="shared" si="0"/>
        <v>0.26286506844664614</v>
      </c>
      <c r="K8" s="6">
        <f>H8-H7</f>
        <v>489662.28920014191</v>
      </c>
      <c r="M8" s="6">
        <f>SUM(K6:K8)</f>
        <v>775439.59725938912</v>
      </c>
    </row>
    <row r="9" spans="1:13" x14ac:dyDescent="0.3">
      <c r="B9" t="s">
        <v>57</v>
      </c>
      <c r="C9" s="6"/>
      <c r="D9" s="6">
        <v>898224.13</v>
      </c>
      <c r="E9" s="8">
        <f>SUM(D9/C5)</f>
        <v>0.3261301711683548</v>
      </c>
      <c r="G9" s="6"/>
      <c r="H9" s="6">
        <f>SUM(G5*I9)</f>
        <v>962068.67682860175</v>
      </c>
      <c r="I9" s="8">
        <f t="shared" si="0"/>
        <v>0.3261301711683548</v>
      </c>
      <c r="K9" s="6">
        <f t="shared" ref="K9:K17" si="1">H9-H8</f>
        <v>186629.07956921263</v>
      </c>
    </row>
    <row r="10" spans="1:13" x14ac:dyDescent="0.3">
      <c r="B10" t="s">
        <v>58</v>
      </c>
      <c r="C10" s="6"/>
      <c r="D10" s="6">
        <v>1099771</v>
      </c>
      <c r="E10" s="8">
        <f>SUM(D10/C5)</f>
        <v>0.39930847156821847</v>
      </c>
      <c r="G10" s="6"/>
      <c r="H10" s="6">
        <f>SUM(G5*I10)</f>
        <v>1177941.2236280807</v>
      </c>
      <c r="I10" s="8">
        <f t="shared" si="0"/>
        <v>0.39930847156821847</v>
      </c>
      <c r="K10" s="6">
        <f t="shared" si="1"/>
        <v>215872.54679947894</v>
      </c>
    </row>
    <row r="11" spans="1:13" x14ac:dyDescent="0.3">
      <c r="B11" t="s">
        <v>59</v>
      </c>
      <c r="C11" s="6"/>
      <c r="D11" s="6">
        <v>1227329.28</v>
      </c>
      <c r="E11" s="8">
        <f>SUM(D11/C5)</f>
        <v>0.44562275137980728</v>
      </c>
      <c r="G11" s="6"/>
      <c r="H11" s="6">
        <f>SUM(G5*I11)</f>
        <v>1314566.1723011166</v>
      </c>
      <c r="I11" s="8">
        <f t="shared" si="0"/>
        <v>0.44562275137980728</v>
      </c>
      <c r="K11" s="6">
        <f t="shared" si="1"/>
        <v>136624.94867303595</v>
      </c>
      <c r="M11" s="6">
        <f>SUM(K9:K11)</f>
        <v>539126.57504172751</v>
      </c>
    </row>
    <row r="12" spans="1:13" x14ac:dyDescent="0.3">
      <c r="B12" t="s">
        <v>49</v>
      </c>
      <c r="C12" s="6"/>
      <c r="D12" s="6">
        <v>1449244.32</v>
      </c>
      <c r="E12" s="8">
        <f>SUM(D12/C5)</f>
        <v>0.52619639392939266</v>
      </c>
      <c r="G12" s="6"/>
      <c r="H12" s="6">
        <f>SUM(G5*I12)</f>
        <v>1552254.6308611936</v>
      </c>
      <c r="I12" s="8">
        <f t="shared" si="0"/>
        <v>0.52619639392939266</v>
      </c>
      <c r="K12" s="6">
        <f t="shared" si="1"/>
        <v>237688.45856007701</v>
      </c>
    </row>
    <row r="13" spans="1:13" x14ac:dyDescent="0.3">
      <c r="B13" t="s">
        <v>50</v>
      </c>
      <c r="C13" s="6"/>
      <c r="D13" s="6">
        <v>1625806.34</v>
      </c>
      <c r="E13" s="8">
        <f>SUM(D13/C5)</f>
        <v>0.59030311282195957</v>
      </c>
      <c r="G13" s="6"/>
      <c r="H13" s="6">
        <f>SUM(G5*I13)</f>
        <v>1741366.4385784781</v>
      </c>
      <c r="I13" s="8">
        <f t="shared" si="0"/>
        <v>0.59030311282195957</v>
      </c>
      <c r="K13" s="6">
        <f t="shared" si="1"/>
        <v>189111.80771728442</v>
      </c>
    </row>
    <row r="14" spans="1:13" x14ac:dyDescent="0.3">
      <c r="B14" t="s">
        <v>51</v>
      </c>
      <c r="C14" s="6"/>
      <c r="D14" s="6">
        <v>1832669.06</v>
      </c>
      <c r="E14" s="8">
        <f>SUM(D14/C5)</f>
        <v>0.66541150952240391</v>
      </c>
      <c r="G14" s="6"/>
      <c r="H14" s="6">
        <f>SUM(G5*I14)</f>
        <v>1962932.6787501441</v>
      </c>
      <c r="I14" s="8">
        <f t="shared" si="0"/>
        <v>0.66541150952240391</v>
      </c>
      <c r="K14" s="6">
        <f t="shared" si="1"/>
        <v>221566.24017166602</v>
      </c>
      <c r="M14" s="6">
        <f>SUM(K12:K14)</f>
        <v>648366.50644902745</v>
      </c>
    </row>
    <row r="15" spans="1:13" x14ac:dyDescent="0.3">
      <c r="B15" t="s">
        <v>52</v>
      </c>
      <c r="C15" s="6"/>
      <c r="D15" s="6">
        <v>1978816.56</v>
      </c>
      <c r="E15" s="8">
        <f>SUM(D15/C5)</f>
        <v>0.71847522446716616</v>
      </c>
      <c r="G15" s="6"/>
      <c r="H15" s="6">
        <f>SUM(G5*I15)</f>
        <v>2119468.14384259</v>
      </c>
      <c r="I15" s="8">
        <f t="shared" si="0"/>
        <v>0.71847522446716616</v>
      </c>
      <c r="K15" s="6">
        <f t="shared" si="1"/>
        <v>156535.46509244596</v>
      </c>
    </row>
    <row r="16" spans="1:13" x14ac:dyDescent="0.3">
      <c r="B16" t="s">
        <v>53</v>
      </c>
      <c r="C16" s="6"/>
      <c r="D16" s="6">
        <v>2244295.75</v>
      </c>
      <c r="E16" s="8">
        <f>SUM(D16/C5)</f>
        <v>0.81486628187099719</v>
      </c>
      <c r="G16" s="6"/>
      <c r="H16" s="6">
        <f>SUM(G5*I16)</f>
        <v>2403817.2328041936</v>
      </c>
      <c r="I16" s="8">
        <f t="shared" si="0"/>
        <v>0.81486628187099719</v>
      </c>
      <c r="K16" s="6">
        <f t="shared" si="1"/>
        <v>284349.08896160359</v>
      </c>
    </row>
    <row r="17" spans="1:13" x14ac:dyDescent="0.3">
      <c r="B17" t="s">
        <v>54</v>
      </c>
      <c r="C17" s="6"/>
      <c r="D17" s="6">
        <v>2602568.6</v>
      </c>
      <c r="E17" s="8">
        <f>SUM(D17/C5)</f>
        <v>0.9449491665241565</v>
      </c>
      <c r="G17" s="6"/>
      <c r="H17" s="6">
        <f>SUM(G5*I17)</f>
        <v>2787555.6286354349</v>
      </c>
      <c r="I17" s="8">
        <f t="shared" si="0"/>
        <v>0.9449491665241565</v>
      </c>
      <c r="K17" s="6">
        <f t="shared" si="1"/>
        <v>383738.39583124127</v>
      </c>
      <c r="M17" s="6">
        <f>SUM(K15:K17)</f>
        <v>824622.94988529081</v>
      </c>
    </row>
    <row r="18" spans="1:13" x14ac:dyDescent="0.3">
      <c r="C18" s="6"/>
      <c r="D18" s="6"/>
      <c r="E18" s="8"/>
      <c r="G18" s="6"/>
      <c r="H18" s="6"/>
      <c r="I18" s="8"/>
    </row>
    <row r="19" spans="1:13" x14ac:dyDescent="0.3">
      <c r="C19" s="6"/>
      <c r="D19" s="6"/>
      <c r="E19" s="8"/>
      <c r="G19" s="6"/>
      <c r="H19" s="6"/>
      <c r="I19" s="8"/>
    </row>
    <row r="20" spans="1:13" x14ac:dyDescent="0.3">
      <c r="A20" t="s">
        <v>32</v>
      </c>
      <c r="C20" s="6">
        <v>1854546</v>
      </c>
      <c r="D20" s="6"/>
      <c r="G20" s="6">
        <v>1965945</v>
      </c>
      <c r="H20" s="6"/>
    </row>
    <row r="21" spans="1:13" x14ac:dyDescent="0.3">
      <c r="B21" t="s">
        <v>30</v>
      </c>
      <c r="C21" s="6"/>
      <c r="D21" s="6">
        <v>65329.52</v>
      </c>
      <c r="E21" s="8">
        <f>SUM(D21/C20)</f>
        <v>3.5226691599992664E-2</v>
      </c>
      <c r="G21" s="6"/>
      <c r="H21" s="6">
        <f>SUM(G20*I21)</f>
        <v>69253.73821754758</v>
      </c>
      <c r="I21" s="8">
        <f>E21</f>
        <v>3.5226691599992664E-2</v>
      </c>
      <c r="K21" s="6">
        <f>H21</f>
        <v>69253.73821754758</v>
      </c>
    </row>
    <row r="22" spans="1:13" x14ac:dyDescent="0.3">
      <c r="B22" t="s">
        <v>111</v>
      </c>
      <c r="C22" s="6"/>
      <c r="D22" s="6">
        <v>123508.12</v>
      </c>
      <c r="E22" s="8">
        <f>SUM(D22/C20)</f>
        <v>6.659749609877566E-2</v>
      </c>
      <c r="G22" s="6"/>
      <c r="H22" s="6">
        <f>SUM(G20*I22)</f>
        <v>130927.01446790752</v>
      </c>
      <c r="I22" s="8">
        <f t="shared" ref="I22:I32" si="2">E22</f>
        <v>6.659749609877566E-2</v>
      </c>
      <c r="K22" s="6">
        <f>H22-H21</f>
        <v>61673.276250359937</v>
      </c>
    </row>
    <row r="23" spans="1:13" x14ac:dyDescent="0.3">
      <c r="B23" t="s">
        <v>56</v>
      </c>
      <c r="C23" s="6"/>
      <c r="D23" s="6">
        <v>308392.08</v>
      </c>
      <c r="E23" s="8">
        <f>SUM(D23/C20)</f>
        <v>0.16628979815005937</v>
      </c>
      <c r="G23" s="6"/>
      <c r="H23" s="6">
        <f>SUM(G20*I23)</f>
        <v>326916.59722411848</v>
      </c>
      <c r="I23" s="8">
        <f t="shared" si="2"/>
        <v>0.16628979815005937</v>
      </c>
      <c r="K23" s="6">
        <f>H23-H22</f>
        <v>195989.58275621096</v>
      </c>
      <c r="M23" s="6">
        <f>SUM(K21:K23)</f>
        <v>326916.59722411848</v>
      </c>
    </row>
    <row r="24" spans="1:13" x14ac:dyDescent="0.3">
      <c r="B24" t="s">
        <v>57</v>
      </c>
      <c r="C24" s="6"/>
      <c r="D24" s="6">
        <v>413759.9</v>
      </c>
      <c r="E24" s="8">
        <f>SUM(D24/C20)</f>
        <v>0.22310576281203057</v>
      </c>
      <c r="G24" s="6"/>
      <c r="H24" s="6">
        <f>SUM(G20*I24)</f>
        <v>438613.65887149744</v>
      </c>
      <c r="I24" s="8">
        <f t="shared" si="2"/>
        <v>0.22310576281203057</v>
      </c>
      <c r="K24" s="6">
        <f t="shared" ref="K24:K32" si="3">H24-H23</f>
        <v>111697.06164737896</v>
      </c>
    </row>
    <row r="25" spans="1:13" x14ac:dyDescent="0.3">
      <c r="B25" t="s">
        <v>58</v>
      </c>
      <c r="C25" s="6"/>
      <c r="D25" s="6">
        <v>538262</v>
      </c>
      <c r="E25" s="8">
        <f>SUM(D25/C20)</f>
        <v>0.29023922836101129</v>
      </c>
      <c r="G25" s="6"/>
      <c r="H25" s="6">
        <f>SUM(G20*I25)</f>
        <v>570594.35980018834</v>
      </c>
      <c r="I25" s="8">
        <f t="shared" si="2"/>
        <v>0.29023922836101129</v>
      </c>
      <c r="K25" s="6">
        <f t="shared" si="3"/>
        <v>131980.7009286909</v>
      </c>
    </row>
    <row r="26" spans="1:13" x14ac:dyDescent="0.3">
      <c r="B26" t="s">
        <v>59</v>
      </c>
      <c r="C26" s="6"/>
      <c r="D26" s="6">
        <v>652192.05000000005</v>
      </c>
      <c r="E26" s="8">
        <f>SUM(D26/C20)</f>
        <v>0.35167208039056463</v>
      </c>
      <c r="G26" s="6"/>
      <c r="H26" s="6">
        <f>SUM(G20*I26)</f>
        <v>691367.96808342857</v>
      </c>
      <c r="I26" s="8">
        <f t="shared" si="2"/>
        <v>0.35167208039056463</v>
      </c>
      <c r="K26" s="6">
        <f t="shared" si="3"/>
        <v>120773.60828324023</v>
      </c>
      <c r="M26" s="6">
        <f>SUM(K24:K26)</f>
        <v>364451.37085931009</v>
      </c>
    </row>
    <row r="27" spans="1:13" x14ac:dyDescent="0.3">
      <c r="B27" t="s">
        <v>49</v>
      </c>
      <c r="C27" s="6"/>
      <c r="D27" s="6">
        <v>739528.08</v>
      </c>
      <c r="E27" s="8">
        <f>SUM(D27/C20)</f>
        <v>0.39876502389264001</v>
      </c>
      <c r="G27" s="6"/>
      <c r="H27" s="6">
        <f>SUM(G20*I27)</f>
        <v>783950.10489661619</v>
      </c>
      <c r="I27" s="8">
        <f t="shared" si="2"/>
        <v>0.39876502389264001</v>
      </c>
      <c r="K27" s="6">
        <f t="shared" si="3"/>
        <v>92582.136813187622</v>
      </c>
    </row>
    <row r="28" spans="1:13" x14ac:dyDescent="0.3">
      <c r="B28" t="s">
        <v>50</v>
      </c>
      <c r="D28" s="6">
        <v>856524.23</v>
      </c>
      <c r="E28" s="8">
        <f>SUM(D28/C20)</f>
        <v>0.46185116465161824</v>
      </c>
      <c r="H28" s="6">
        <f>SUM(G20*I28)</f>
        <v>907973.98789102561</v>
      </c>
      <c r="I28" s="8">
        <f t="shared" si="2"/>
        <v>0.46185116465161824</v>
      </c>
      <c r="K28" s="6">
        <f t="shared" si="3"/>
        <v>124023.88299440942</v>
      </c>
    </row>
    <row r="29" spans="1:13" x14ac:dyDescent="0.3">
      <c r="B29" t="s">
        <v>51</v>
      </c>
      <c r="D29" s="6">
        <v>979025.66</v>
      </c>
      <c r="E29" s="8">
        <f>SUM(D29/C20)</f>
        <v>0.52790583787083201</v>
      </c>
      <c r="H29" s="6">
        <f>SUM(G20*I29)</f>
        <v>1037833.8424329729</v>
      </c>
      <c r="I29" s="8">
        <f t="shared" si="2"/>
        <v>0.52790583787083201</v>
      </c>
      <c r="K29" s="6">
        <f t="shared" si="3"/>
        <v>129859.85454194725</v>
      </c>
      <c r="M29" s="6">
        <f>SUM(K27:K29)</f>
        <v>346465.87434954429</v>
      </c>
    </row>
    <row r="30" spans="1:13" x14ac:dyDescent="0.3">
      <c r="B30" t="s">
        <v>52</v>
      </c>
      <c r="D30" s="6">
        <v>1078883.78</v>
      </c>
      <c r="E30" s="8">
        <f>SUM(D30/C20)</f>
        <v>0.58175088673993525</v>
      </c>
      <c r="H30" s="6">
        <f>SUM(G20*I30)</f>
        <v>1143690.247031942</v>
      </c>
      <c r="I30" s="8">
        <f t="shared" si="2"/>
        <v>0.58175088673993525</v>
      </c>
      <c r="K30" s="6">
        <f t="shared" si="3"/>
        <v>105856.40459896915</v>
      </c>
    </row>
    <row r="31" spans="1:13" x14ac:dyDescent="0.3">
      <c r="B31" t="s">
        <v>53</v>
      </c>
      <c r="D31" s="6">
        <v>1245039</v>
      </c>
      <c r="E31" s="8">
        <f>SUM(D31/C20)</f>
        <v>0.67134436136930553</v>
      </c>
      <c r="H31" s="6">
        <f>SUM(G20*I31)</f>
        <v>1319826.0905121793</v>
      </c>
      <c r="I31" s="8">
        <f t="shared" si="2"/>
        <v>0.67134436136930553</v>
      </c>
      <c r="K31" s="6">
        <f t="shared" si="3"/>
        <v>176135.84348023729</v>
      </c>
    </row>
    <row r="32" spans="1:13" x14ac:dyDescent="0.3">
      <c r="B32" t="s">
        <v>54</v>
      </c>
      <c r="D32" s="6">
        <v>1735886.87</v>
      </c>
      <c r="E32" s="8">
        <f>SUM(D32/C20)</f>
        <v>0.93601715460279777</v>
      </c>
      <c r="H32" s="6">
        <f>SUM(G20*I32)</f>
        <v>1840158.2450055974</v>
      </c>
      <c r="I32" s="8">
        <f t="shared" si="2"/>
        <v>0.93601715460279777</v>
      </c>
      <c r="K32" s="6">
        <f t="shared" si="3"/>
        <v>520332.15449341806</v>
      </c>
      <c r="M32" s="6">
        <f>SUM(K30:K32)</f>
        <v>802324.4025726245</v>
      </c>
    </row>
  </sheetData>
  <mergeCells count="2">
    <mergeCell ref="C3:E3"/>
    <mergeCell ref="G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03C9-4548-44BA-A5FE-4B8D7E2692F0}">
  <dimension ref="A1:F30"/>
  <sheetViews>
    <sheetView tabSelected="1" workbookViewId="0">
      <selection activeCell="M22" sqref="M22"/>
    </sheetView>
  </sheetViews>
  <sheetFormatPr defaultRowHeight="14.4" x14ac:dyDescent="0.3"/>
  <cols>
    <col min="1" max="1" width="5.33203125" customWidth="1"/>
    <col min="2" max="2" width="38.109375" customWidth="1"/>
    <col min="3" max="3" width="16.5546875" customWidth="1"/>
  </cols>
  <sheetData>
    <row r="1" spans="1:6" ht="29.25" customHeight="1" thickTop="1" thickBot="1" x14ac:dyDescent="0.4">
      <c r="C1" s="5" t="s">
        <v>26</v>
      </c>
    </row>
    <row r="2" spans="1:6" ht="48.75" customHeight="1" thickTop="1" x14ac:dyDescent="0.35">
      <c r="B2" s="1" t="s">
        <v>0</v>
      </c>
      <c r="C2" s="9" t="s">
        <v>27</v>
      </c>
    </row>
    <row r="3" spans="1:6" x14ac:dyDescent="0.3">
      <c r="B3" s="2" t="s">
        <v>1</v>
      </c>
      <c r="C3" s="10"/>
    </row>
    <row r="4" spans="1:6" x14ac:dyDescent="0.3">
      <c r="A4" s="3">
        <v>39</v>
      </c>
      <c r="B4" t="s">
        <v>2</v>
      </c>
      <c r="C4" s="11">
        <v>9600</v>
      </c>
    </row>
    <row r="5" spans="1:6" x14ac:dyDescent="0.3">
      <c r="A5" s="3">
        <v>46</v>
      </c>
      <c r="B5" t="s">
        <v>3</v>
      </c>
      <c r="C5" s="11">
        <v>30199.15</v>
      </c>
    </row>
    <row r="6" spans="1:6" x14ac:dyDescent="0.3">
      <c r="A6" s="3">
        <v>50</v>
      </c>
      <c r="B6" t="s">
        <v>4</v>
      </c>
      <c r="C6" s="11">
        <v>372757.7</v>
      </c>
    </row>
    <row r="7" spans="1:6" x14ac:dyDescent="0.3">
      <c r="A7" s="3">
        <v>51</v>
      </c>
      <c r="B7" t="s">
        <v>5</v>
      </c>
      <c r="C7" s="11">
        <v>40783</v>
      </c>
    </row>
    <row r="8" spans="1:6" x14ac:dyDescent="0.3">
      <c r="A8" s="3">
        <v>52</v>
      </c>
      <c r="B8" t="s">
        <v>6</v>
      </c>
      <c r="C8" s="11">
        <v>69849</v>
      </c>
    </row>
    <row r="9" spans="1:6" x14ac:dyDescent="0.3">
      <c r="A9" s="3">
        <v>53</v>
      </c>
      <c r="B9" t="s">
        <v>7</v>
      </c>
      <c r="C9" s="11">
        <v>263247</v>
      </c>
    </row>
    <row r="10" spans="1:6" x14ac:dyDescent="0.3">
      <c r="A10" s="3">
        <v>54</v>
      </c>
      <c r="B10" t="s">
        <v>8</v>
      </c>
      <c r="C10" s="11">
        <v>33357</v>
      </c>
    </row>
    <row r="11" spans="1:6" x14ac:dyDescent="0.3">
      <c r="A11" s="3">
        <v>55</v>
      </c>
      <c r="B11" t="s">
        <v>9</v>
      </c>
      <c r="C11" s="11">
        <v>218000</v>
      </c>
    </row>
    <row r="12" spans="1:6" x14ac:dyDescent="0.3">
      <c r="A12" s="3">
        <v>56</v>
      </c>
      <c r="B12" t="s">
        <v>10</v>
      </c>
      <c r="C12" s="11">
        <v>473926</v>
      </c>
    </row>
    <row r="13" spans="1:6" x14ac:dyDescent="0.3">
      <c r="A13" s="3">
        <v>59</v>
      </c>
      <c r="B13" t="s">
        <v>11</v>
      </c>
      <c r="C13" s="11">
        <v>40015</v>
      </c>
    </row>
    <row r="14" spans="1:6" x14ac:dyDescent="0.3">
      <c r="A14" s="3">
        <v>60</v>
      </c>
      <c r="B14" t="s">
        <v>12</v>
      </c>
      <c r="C14" s="11">
        <v>65000</v>
      </c>
    </row>
    <row r="15" spans="1:6" x14ac:dyDescent="0.3">
      <c r="A15" s="3">
        <v>47</v>
      </c>
      <c r="B15" t="s">
        <v>112</v>
      </c>
      <c r="C15" s="11">
        <v>25000</v>
      </c>
    </row>
    <row r="16" spans="1:6" x14ac:dyDescent="0.3">
      <c r="A16" s="3">
        <v>63</v>
      </c>
      <c r="B16" t="s">
        <v>13</v>
      </c>
      <c r="C16" s="11">
        <v>7069.21</v>
      </c>
      <c r="F16" t="s">
        <v>14</v>
      </c>
    </row>
    <row r="17" spans="1:3" x14ac:dyDescent="0.3">
      <c r="C17" s="11"/>
    </row>
    <row r="18" spans="1:3" x14ac:dyDescent="0.3">
      <c r="B18" s="2" t="s">
        <v>15</v>
      </c>
      <c r="C18" s="11"/>
    </row>
    <row r="19" spans="1:3" x14ac:dyDescent="0.3">
      <c r="A19" s="4">
        <v>61</v>
      </c>
      <c r="B19" t="s">
        <v>16</v>
      </c>
      <c r="C19" s="11">
        <v>59982</v>
      </c>
    </row>
    <row r="20" spans="1:3" x14ac:dyDescent="0.3">
      <c r="A20" s="4">
        <v>62</v>
      </c>
      <c r="B20" t="s">
        <v>17</v>
      </c>
      <c r="C20" s="11">
        <v>217019</v>
      </c>
    </row>
    <row r="21" spans="1:3" x14ac:dyDescent="0.3">
      <c r="A21" s="4">
        <v>64</v>
      </c>
      <c r="B21" t="s">
        <v>18</v>
      </c>
      <c r="C21" s="11">
        <v>1543</v>
      </c>
    </row>
    <row r="22" spans="1:3" x14ac:dyDescent="0.3">
      <c r="A22" s="4">
        <v>65</v>
      </c>
      <c r="B22" t="s">
        <v>19</v>
      </c>
      <c r="C22" s="11">
        <v>1201</v>
      </c>
    </row>
    <row r="23" spans="1:3" x14ac:dyDescent="0.3">
      <c r="A23" s="4">
        <v>66</v>
      </c>
      <c r="B23" t="s">
        <v>20</v>
      </c>
      <c r="C23" s="11">
        <v>17343</v>
      </c>
    </row>
    <row r="24" spans="1:3" x14ac:dyDescent="0.3">
      <c r="A24" s="4">
        <v>13</v>
      </c>
      <c r="B24" t="s">
        <v>21</v>
      </c>
      <c r="C24" s="11">
        <v>1071350</v>
      </c>
    </row>
    <row r="25" spans="1:3" x14ac:dyDescent="0.3">
      <c r="A25" s="4">
        <v>67</v>
      </c>
      <c r="B25" t="s">
        <v>22</v>
      </c>
      <c r="C25" s="11">
        <v>237</v>
      </c>
    </row>
    <row r="26" spans="1:3" x14ac:dyDescent="0.3">
      <c r="A26" s="4">
        <v>58</v>
      </c>
      <c r="B26" t="s">
        <v>23</v>
      </c>
      <c r="C26" s="11">
        <v>1357</v>
      </c>
    </row>
    <row r="27" spans="1:3" x14ac:dyDescent="0.3">
      <c r="A27" s="4">
        <v>69</v>
      </c>
      <c r="B27" t="s">
        <v>24</v>
      </c>
      <c r="C27" s="11">
        <v>29501</v>
      </c>
    </row>
    <row r="28" spans="1:3" ht="15" thickBot="1" x14ac:dyDescent="0.35">
      <c r="C28" s="12"/>
    </row>
    <row r="29" spans="1:3" ht="15" thickBot="1" x14ac:dyDescent="0.35">
      <c r="B29" s="2" t="s">
        <v>25</v>
      </c>
      <c r="C29" s="13">
        <f>SUM(C3:C28)</f>
        <v>3048336.06</v>
      </c>
    </row>
    <row r="30" spans="1:3" ht="15" thickTop="1" x14ac:dyDescent="0.3">
      <c r="B30" s="2"/>
      <c r="C3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FY25 Cash Balance</vt:lpstr>
      <vt:lpstr>Questions for Auditors</vt:lpstr>
      <vt:lpstr>FY25 Budget Actual Projection</vt:lpstr>
      <vt:lpstr>General Checking 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Bona</dc:creator>
  <cp:lastModifiedBy>Josh Arneson</cp:lastModifiedBy>
  <dcterms:created xsi:type="dcterms:W3CDTF">2024-07-16T18:50:12Z</dcterms:created>
  <dcterms:modified xsi:type="dcterms:W3CDTF">2024-07-26T10:17:19Z</dcterms:modified>
</cp:coreProperties>
</file>