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35" firstSheet="3" activeTab="7"/>
  </bookViews>
  <sheets>
    <sheet name="FY25 Expense" sheetId="1" r:id="rId1"/>
    <sheet name="FY25 Revenue" sheetId="2" r:id="rId2"/>
    <sheet name="FY25 Tax Bill Rate" sheetId="3" r:id="rId3"/>
    <sheet name="Capital Reserve Expenditures" sheetId="4" r:id="rId4"/>
    <sheet name="W&amp;S support" sheetId="5" r:id="rId5"/>
    <sheet name="Reserves" sheetId="6" r:id="rId6"/>
    <sheet name="Unassigned Funds" sheetId="7" r:id="rId7"/>
    <sheet name="Unassigned Funds - adl projctns" sheetId="8" r:id="rId8"/>
  </sheets>
  <definedNames>
    <definedName name="_xlnm.Print_Area" localSheetId="0">'FY25 Expense'!$A$1:$G$338</definedName>
    <definedName name="_xlnm.Print_Titles" localSheetId="0">'FY25 Expense'!$1:$1</definedName>
  </definedNames>
  <calcPr fullCalcOnLoad="1"/>
</workbook>
</file>

<file path=xl/comments1.xml><?xml version="1.0" encoding="utf-8"?>
<comments xmlns="http://schemas.openxmlformats.org/spreadsheetml/2006/main">
  <authors>
    <author>Finance</author>
  </authors>
  <commentList>
    <comment ref="C16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Gabel ends - painting and possible replacing.  Get an energy audit.
</t>
        </r>
      </text>
    </comment>
    <comment ref="C17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Stabilizer tool #1 5,226.67 Purchased
High Pressure lift kit 10,800 Not Purchased
Exhaust Fan not purchased</t>
        </r>
      </text>
    </comment>
    <comment ref="C18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with reserves.
Not purchasing in FY23 because we can not get it.  We may have to put down a 10K deposit</t>
        </r>
      </text>
    </comment>
    <comment ref="C16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7 radios @ 1,000 ea
2 radios @ 1,500 ea</t>
        </r>
      </text>
    </comment>
    <comment ref="C4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New Server 10K
Offset with Unassigned Funds</t>
        </r>
      </text>
    </comment>
    <comment ref="C43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Moved to Library Expense Line. Offset with revenue from Charging Station.</t>
        </r>
      </text>
    </comment>
    <comment ref="C2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New Phone system 10K offset with Unassigned Funds</t>
        </r>
      </text>
    </comment>
    <comment ref="C5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with Reappraisal Reserve</t>
        </r>
      </text>
    </comment>
    <comment ref="C8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with 4K Unassigned Funds</t>
        </r>
      </text>
    </comment>
    <comment ref="C4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15K offset with Building Maintenance Revenue</t>
        </r>
      </text>
    </comment>
    <comment ref="C2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$200 for Front Porch Forum</t>
        </r>
      </text>
    </comment>
    <comment ref="C31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Bridge St. project.  Eliminate East Main St.</t>
        </r>
      </text>
    </comment>
    <comment ref="C321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10% cost</t>
        </r>
      </text>
    </comment>
    <comment ref="C323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10% cost</t>
        </r>
      </text>
    </comment>
    <comment ref="C32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15% cost</t>
        </r>
      </text>
    </comment>
    <comment ref="B24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Formerly VNA</t>
        </r>
      </text>
    </comment>
    <comment ref="C123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Capital plan 2 new outfitted cruisers, use reserve to offset half of 1 cruiser.</t>
        </r>
      </text>
    </comment>
    <comment ref="C12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1 cruiser laptop, items to outfit cruiser (lights, cages, etc)</t>
        </r>
      </text>
    </comment>
    <comment ref="E31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East Main street will be a big project
Added 20K for Stormwater permit for Southview</t>
        </r>
      </text>
    </comment>
    <comment ref="E31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Final year</t>
        </r>
      </text>
    </comment>
    <comment ref="E31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Final Year</t>
        </r>
      </text>
    </comment>
    <comment ref="E16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Heat pump in meeting room
</t>
        </r>
      </text>
    </comment>
    <comment ref="E18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Brush Truck will not be available until FY25</t>
        </r>
      </text>
    </comment>
    <comment ref="E16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May need to go digital which will require a new repeater.
Repeater expense offset with Capital Reserve Funds</t>
        </r>
      </text>
    </comment>
    <comment ref="E32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Increased from 10,000 to cover Southview guardrail project in FY24</t>
        </r>
      </text>
    </comment>
    <comment ref="E5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Was 24K
Now billing 6.5 hours a week (including travel) for 50 weeks @ a rate of 95.00/hour</t>
        </r>
      </text>
    </comment>
    <comment ref="E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with Revenue Tax Penalty</t>
        </r>
      </text>
    </comment>
    <comment ref="E301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Pete's estimate for centerline on roads the town has to contract for is $5,500 plus $1,500 for supplies for striping that the road crew does in the villate.  Flag but don't change yet</t>
        </r>
      </text>
    </comment>
    <comment ref="E2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Small conference room copier 5K.  Did not purchase</t>
        </r>
      </text>
    </comment>
    <comment ref="D17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Stabilizing tool #1 Purchased.  
Exhaus fan &amp; High Pressure Lift Kit
</t>
        </r>
      </text>
    </comment>
    <comment ref="F18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Obtaining in FY25 but paying with Reserves.
</t>
        </r>
      </text>
    </comment>
    <comment ref="F2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Copier, public computer.</t>
        </r>
      </text>
    </comment>
    <comment ref="B51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Not connected to the Reserve Fund</t>
        </r>
      </text>
    </comment>
    <comment ref="F3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August Primary, November General, Town Meeting Day</t>
        </r>
      </text>
    </comment>
    <comment ref="B2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Engraved Paper, Recording Paper, Recording Books.  Not connected to the Reserve Fund.</t>
        </r>
      </text>
    </comment>
    <comment ref="F2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August Primary, November General, Town Meeting Day</t>
        </r>
      </text>
    </comment>
    <comment ref="F16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Waterline to station</t>
        </r>
      </text>
    </comment>
    <comment ref="E17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Exhaust fan
Chocks
Air Lift bags
Generators
Nozzles
Jump Packs
Streamlights
Stabilizing kit
Portable Pump</t>
        </r>
      </text>
    </comment>
    <comment ref="F31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Final year</t>
        </r>
      </text>
    </comment>
    <comment ref="F27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Purchasing some bulk  oil</t>
        </r>
      </text>
    </comment>
    <comment ref="D26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Received 1 time reimbursement from Electric Company</t>
        </r>
      </text>
    </comment>
    <comment ref="F3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Includes 1 single audit
</t>
        </r>
      </text>
    </comment>
    <comment ref="F61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with Revenue Reappraisal</t>
        </r>
      </text>
    </comment>
    <comment ref="F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with Revenue Tax Penalty</t>
        </r>
      </text>
    </comment>
    <comment ref="F4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with Revenue Building Maintenance</t>
        </r>
      </text>
    </comment>
    <comment ref="F14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on Revenue Side</t>
        </r>
      </text>
    </comment>
    <comment ref="B21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Formerly VNA</t>
        </r>
      </text>
    </comment>
  </commentList>
</comments>
</file>

<file path=xl/comments2.xml><?xml version="1.0" encoding="utf-8"?>
<comments xmlns="http://schemas.openxmlformats.org/spreadsheetml/2006/main">
  <authors>
    <author>Finance</author>
  </authors>
  <commentList>
    <comment ref="C4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1 Cruiser and cruiser equipment.
</t>
        </r>
      </text>
    </comment>
    <comment ref="C3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Expense for Brush Truck $200,000
Ordered but not available until FY25</t>
        </r>
      </text>
    </comment>
    <comment ref="C41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Reapprasal reserve covering 100 of Reappraisal</t>
        </r>
      </text>
    </comment>
    <comment ref="C45" authorId="0">
      <text>
        <r>
          <rPr>
            <b/>
            <sz val="9"/>
            <rFont val="Tahoma"/>
            <family val="2"/>
          </rPr>
          <t xml:space="preserve">Finance:
10,000 New Server
10,000 Phone System
4,000 Legal PZ
</t>
        </r>
      </text>
    </comment>
    <comment ref="J1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Unable to estimate an amount this year due to the town wide appraisal wrapping up</t>
        </r>
      </text>
    </comment>
    <comment ref="A3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Updated chart of Account Number to Library Revenue</t>
        </r>
      </text>
    </comment>
    <comment ref="A3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Rental fees will now go to the Town Center Fund. Out of town fees will continue to go to this budget line.
</t>
        </r>
      </text>
    </comment>
    <comment ref="F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on Expense Side</t>
        </r>
      </text>
    </comment>
    <comment ref="F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on Expense Side</t>
        </r>
      </text>
    </comment>
    <comment ref="F1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on Expenses Side</t>
        </r>
      </text>
    </comment>
    <comment ref="F3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on Library Electric on Expense side</t>
        </r>
      </text>
    </comment>
    <comment ref="F3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on Expense Side</t>
        </r>
      </text>
    </comment>
  </commentList>
</comments>
</file>

<file path=xl/comments4.xml><?xml version="1.0" encoding="utf-8"?>
<comments xmlns="http://schemas.openxmlformats.org/spreadsheetml/2006/main">
  <authors>
    <author>Finance</author>
  </authors>
  <commentList>
    <comment ref="D31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Bridge St phase 1
Total FY24 cost 137K
Town match 27.5K
 To complete project
Total FY25 cost 137K
Town match 27.5K</t>
        </r>
      </text>
    </comment>
  </commentList>
</comments>
</file>

<file path=xl/comments6.xml><?xml version="1.0" encoding="utf-8"?>
<comments xmlns="http://schemas.openxmlformats.org/spreadsheetml/2006/main">
  <authors>
    <author>Finance</author>
  </authors>
  <commentList>
    <comment ref="J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Air Packs 28K
Air Tanks 9K
Turnout Gear 8K</t>
        </r>
      </text>
    </comment>
    <comment ref="J1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Jaws of Life 25K
Shinles on Addition 5K</t>
        </r>
      </text>
    </comment>
    <comment ref="J1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Pick Up Truck w Plow 53K
Tractor 100,000K</t>
        </r>
      </text>
    </comment>
    <comment ref="J1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16,250K Phase 1 planning
Using Grant &amp; ARPA funds for this project</t>
        </r>
      </text>
    </comment>
  </commentList>
</comments>
</file>

<file path=xl/comments7.xml><?xml version="1.0" encoding="utf-8"?>
<comments xmlns="http://schemas.openxmlformats.org/spreadsheetml/2006/main">
  <authors>
    <author>Finance</author>
  </authors>
  <commentList>
    <comment ref="G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FEMA money from 2019 storm received.</t>
        </r>
      </text>
    </comment>
    <comment ref="G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Total purchases were $415,000 but due to inflation the prices have gone up $442,756.
There is an approved allowance of $50.750 from unassigned funds to help with the budget.</t>
        </r>
      </text>
    </comment>
    <comment ref="H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July Flood as of 12-06-23
</t>
        </r>
      </text>
    </comment>
    <comment ref="H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Thompson Road Mitigation</t>
        </r>
      </text>
    </comment>
    <comment ref="H1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Police Vacancy Savings as of 10/31/2023</t>
        </r>
      </text>
    </comment>
  </commentList>
</comments>
</file>

<file path=xl/comments8.xml><?xml version="1.0" encoding="utf-8"?>
<comments xmlns="http://schemas.openxmlformats.org/spreadsheetml/2006/main">
  <authors>
    <author>Finance</author>
  </authors>
  <commentList>
    <comment ref="G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FEMA money from 2019 storm received.</t>
        </r>
      </text>
    </comment>
    <comment ref="H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Thompson Road Mitigation</t>
        </r>
      </text>
    </comment>
    <comment ref="G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Total purchases were $415,000 but due to inflation the prices have gone up $442,756.
There is an approved allowance of $50.750 from unassigned funds to help with the budget.</t>
        </r>
      </text>
    </comment>
    <comment ref="H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July Flood as of 12-06-23
</t>
        </r>
      </text>
    </comment>
  </commentList>
</comments>
</file>

<file path=xl/sharedStrings.xml><?xml version="1.0" encoding="utf-8"?>
<sst xmlns="http://schemas.openxmlformats.org/spreadsheetml/2006/main" count="997" uniqueCount="838">
  <si>
    <t>TOWN ADMINISTRATION</t>
  </si>
  <si>
    <t>POLICE DEPARTMENT</t>
  </si>
  <si>
    <t>LIBRARY DEPARTMENT</t>
  </si>
  <si>
    <t>FIRE DEPARTMENT</t>
  </si>
  <si>
    <t>Tax Rate</t>
  </si>
  <si>
    <t>Current Fiscal Year</t>
  </si>
  <si>
    <t>Next Fiscal Year</t>
  </si>
  <si>
    <t>GF rate for tax billing purposes</t>
  </si>
  <si>
    <t>Amount To Be Raised</t>
  </si>
  <si>
    <t>Budget Amounts for Voter Approval</t>
  </si>
  <si>
    <t>General Fund Total</t>
  </si>
  <si>
    <t>Total - Town Administration</t>
  </si>
  <si>
    <t>Total - Police Department</t>
  </si>
  <si>
    <t>Total - Richmond Free Library</t>
  </si>
  <si>
    <t>Total - Fire Department</t>
  </si>
  <si>
    <t>RECREATION &amp; TRAILS</t>
  </si>
  <si>
    <t>Total - Recreation &amp; Trails</t>
  </si>
  <si>
    <t>Total - Highway Department</t>
  </si>
  <si>
    <t>Expense Budget Accounts</t>
  </si>
  <si>
    <t>Revenue Budget Accounts</t>
  </si>
  <si>
    <t>Total Highway Revenue</t>
  </si>
  <si>
    <t>Total General &amp; Highway Revenue</t>
  </si>
  <si>
    <t>Total General Fund Revenue</t>
  </si>
  <si>
    <t>(non tax revenue)</t>
  </si>
  <si>
    <t>PLANNING AND ZONING</t>
  </si>
  <si>
    <t>Total - Planning and Zoning</t>
  </si>
  <si>
    <t>Total - Listers</t>
  </si>
  <si>
    <t>Administration Operations</t>
  </si>
  <si>
    <t xml:space="preserve"> </t>
  </si>
  <si>
    <t>FUND BALANCE USAGE</t>
  </si>
  <si>
    <t>FUND TRANSFERS</t>
  </si>
  <si>
    <t xml:space="preserve">Veterans  </t>
  </si>
  <si>
    <t xml:space="preserve">Veterans </t>
  </si>
  <si>
    <t>Richmond Terrace</t>
  </si>
  <si>
    <t>Tax Rate for Exemptions</t>
  </si>
  <si>
    <t>GF rate for exemptions</t>
  </si>
  <si>
    <t>Tax dollars</t>
  </si>
  <si>
    <t>Homestead $</t>
  </si>
  <si>
    <t>Non-Homestead $</t>
  </si>
  <si>
    <t>Total dollars to be raised</t>
  </si>
  <si>
    <t>Exemptions</t>
  </si>
  <si>
    <t>Rate Increase over prior year tax rate</t>
  </si>
  <si>
    <t>Percentage increase over prior year</t>
  </si>
  <si>
    <t>Tax Rate per $100</t>
  </si>
  <si>
    <t>Homestead School Rate</t>
  </si>
  <si>
    <t>Non-Homestead School Rate</t>
  </si>
  <si>
    <t>Budget FY23</t>
  </si>
  <si>
    <t>Budget FY 2023</t>
  </si>
  <si>
    <t>Overtime</t>
  </si>
  <si>
    <t>Chart of Account #</t>
  </si>
  <si>
    <t>10-7-10-0-10.00</t>
  </si>
  <si>
    <t xml:space="preserve">10-7-10-1-45.02 </t>
  </si>
  <si>
    <t xml:space="preserve">10-7-10-0-10.05 </t>
  </si>
  <si>
    <t>10-7-10-0-10.01</t>
  </si>
  <si>
    <t xml:space="preserve">10-7-10-0-10.30 </t>
  </si>
  <si>
    <t xml:space="preserve">10-7-10-0-11.00 </t>
  </si>
  <si>
    <t xml:space="preserve">10-7-10-0-12.00 </t>
  </si>
  <si>
    <t xml:space="preserve">10-7-10-0-15.00 </t>
  </si>
  <si>
    <t xml:space="preserve">10-7-10-0-15.01 </t>
  </si>
  <si>
    <t xml:space="preserve">10-7-10-0-15.03 </t>
  </si>
  <si>
    <t xml:space="preserve">10-7-10-0-15.04 </t>
  </si>
  <si>
    <t xml:space="preserve">10-7-10-1-42.00 </t>
  </si>
  <si>
    <t xml:space="preserve">10-7-10-0-17.00 </t>
  </si>
  <si>
    <t xml:space="preserve">10-7-10-1-27.00 </t>
  </si>
  <si>
    <t xml:space="preserve">10-7-10-1-29.00 </t>
  </si>
  <si>
    <t xml:space="preserve">10-7-10-0-10.03 </t>
  </si>
  <si>
    <t xml:space="preserve">10-7-10-1-25.03 </t>
  </si>
  <si>
    <t xml:space="preserve">10-7-10-1-20.01 </t>
  </si>
  <si>
    <t xml:space="preserve">10-7-10-1-20.00 </t>
  </si>
  <si>
    <t xml:space="preserve">10-7-10-1-22.00 </t>
  </si>
  <si>
    <t xml:space="preserve">10-7-10-1-30.00 </t>
  </si>
  <si>
    <t xml:space="preserve">10-7-10-1-21.00 </t>
  </si>
  <si>
    <t xml:space="preserve">10-7-10-1-23.00 </t>
  </si>
  <si>
    <t xml:space="preserve">10-7-10-1-24.00 </t>
  </si>
  <si>
    <t xml:space="preserve">10-7-10-1-45.00 </t>
  </si>
  <si>
    <t xml:space="preserve">10-7-10-1-45.03 </t>
  </si>
  <si>
    <t xml:space="preserve">10-7-10-1-45.05 </t>
  </si>
  <si>
    <t xml:space="preserve">10-7-10-1-45-06 </t>
  </si>
  <si>
    <t xml:space="preserve">10-7-10-2-31.00 </t>
  </si>
  <si>
    <t xml:space="preserve">10-7-10-2-32.00 </t>
  </si>
  <si>
    <t xml:space="preserve">10-7-10-2-32.01 </t>
  </si>
  <si>
    <t xml:space="preserve">10-7-10-2-33.00 </t>
  </si>
  <si>
    <t xml:space="preserve">10-7-10-2-34.00 </t>
  </si>
  <si>
    <t xml:space="preserve">10-7-10-2-62.00 </t>
  </si>
  <si>
    <t xml:space="preserve">10-7-10-2-62.01 </t>
  </si>
  <si>
    <t xml:space="preserve">10-7-10-3-42.01 </t>
  </si>
  <si>
    <t xml:space="preserve">10-7-10-3-43.00 </t>
  </si>
  <si>
    <t xml:space="preserve">10-7-10-3-44.00 </t>
  </si>
  <si>
    <t xml:space="preserve">10-7-10-3-46.00 </t>
  </si>
  <si>
    <t xml:space="preserve">10-7-10-3-48.00 </t>
  </si>
  <si>
    <t xml:space="preserve">10-7-10-3-48.01 </t>
  </si>
  <si>
    <t xml:space="preserve">10-7-10-3-80.00 </t>
  </si>
  <si>
    <t xml:space="preserve">10-7-10-3-80.03 </t>
  </si>
  <si>
    <t xml:space="preserve">10-8-90-5-95.03 </t>
  </si>
  <si>
    <t xml:space="preserve">10-7-10-2-43.01 </t>
  </si>
  <si>
    <t xml:space="preserve">10-7-12-1-45.00 </t>
  </si>
  <si>
    <t xml:space="preserve">10-7-12-1-45.01 </t>
  </si>
  <si>
    <t xml:space="preserve">10-7-12-3-47.00 </t>
  </si>
  <si>
    <t xml:space="preserve">10-7-90-1-91.00 </t>
  </si>
  <si>
    <t xml:space="preserve">10-7-15-0-10.00 </t>
  </si>
  <si>
    <t xml:space="preserve">10-7-15-0-11.00 </t>
  </si>
  <si>
    <t xml:space="preserve">10-7-15-0-12.00 </t>
  </si>
  <si>
    <t xml:space="preserve">10-7-15-0-15.00 </t>
  </si>
  <si>
    <t xml:space="preserve">10-7-15-0-15.03 </t>
  </si>
  <si>
    <t xml:space="preserve">10-7-15-1-20.00 </t>
  </si>
  <si>
    <t xml:space="preserve">10-7-15-1-21.00 </t>
  </si>
  <si>
    <t xml:space="preserve">10-7-15-1-24.00 </t>
  </si>
  <si>
    <t xml:space="preserve">10-7-15-1-27.00 </t>
  </si>
  <si>
    <t xml:space="preserve">10-7-15-1-29.00 </t>
  </si>
  <si>
    <t xml:space="preserve">10-7-15-1-42.00 </t>
  </si>
  <si>
    <t xml:space="preserve">10-7-15-1-45.00 </t>
  </si>
  <si>
    <t xml:space="preserve">10-7-15-1-43.01 </t>
  </si>
  <si>
    <t xml:space="preserve">10-8-90-5-95.08 </t>
  </si>
  <si>
    <t xml:space="preserve">10-7-20-0-10.00 </t>
  </si>
  <si>
    <t xml:space="preserve">10-7-20-0-10.06 </t>
  </si>
  <si>
    <t xml:space="preserve">10-7-20-0-10.30 </t>
  </si>
  <si>
    <t xml:space="preserve">10-7-20-0-10.99 </t>
  </si>
  <si>
    <t xml:space="preserve">10-7-20-0-11.00 </t>
  </si>
  <si>
    <t xml:space="preserve">10-7-20-0-12.00 </t>
  </si>
  <si>
    <t xml:space="preserve">10-7-20-0-15.00 </t>
  </si>
  <si>
    <t xml:space="preserve">10-7-20-0-15.01 </t>
  </si>
  <si>
    <t xml:space="preserve">10-7-20-0-15.03 </t>
  </si>
  <si>
    <t xml:space="preserve">10-7-20-0-15.04 </t>
  </si>
  <si>
    <t xml:space="preserve">10-7-20-0-10.05 </t>
  </si>
  <si>
    <t xml:space="preserve">10-7-20-0-10.04 </t>
  </si>
  <si>
    <t xml:space="preserve">10-7-20-1-16.00 </t>
  </si>
  <si>
    <t xml:space="preserve">10-7-20-1-16.01 </t>
  </si>
  <si>
    <t xml:space="preserve">10-7-20-1-20.00 </t>
  </si>
  <si>
    <t xml:space="preserve">10-7-20-1-22.00 </t>
  </si>
  <si>
    <t xml:space="preserve">10-7-20-1-22.01 </t>
  </si>
  <si>
    <t xml:space="preserve">10-7-20-1-22.02 </t>
  </si>
  <si>
    <t xml:space="preserve">10-7-20-1-27.00 </t>
  </si>
  <si>
    <t xml:space="preserve">10-7-20-1-28.00 </t>
  </si>
  <si>
    <t xml:space="preserve">10-7-20-1-29.00 </t>
  </si>
  <si>
    <t xml:space="preserve">10-7-20-1-30.00 </t>
  </si>
  <si>
    <t xml:space="preserve">10-7-20-2-20.10 </t>
  </si>
  <si>
    <t xml:space="preserve">10-7-20-3-20.00 </t>
  </si>
  <si>
    <t xml:space="preserve">10-7-20-3-35.00 </t>
  </si>
  <si>
    <t xml:space="preserve">10-7-20-5-50.00 </t>
  </si>
  <si>
    <t xml:space="preserve">10-7-20-5-52.00 </t>
  </si>
  <si>
    <t xml:space="preserve">10-7-20-5-52.18 </t>
  </si>
  <si>
    <t xml:space="preserve">10-7-20-5-52.19 </t>
  </si>
  <si>
    <t xml:space="preserve">10-7-20-0-90.01 </t>
  </si>
  <si>
    <t xml:space="preserve">10-7-20-5-50.01 </t>
  </si>
  <si>
    <t xml:space="preserve">10-7-35-0-10.00 </t>
  </si>
  <si>
    <t xml:space="preserve">10-7-35-0-10.30 </t>
  </si>
  <si>
    <t xml:space="preserve">10-7-35-0-11.00 </t>
  </si>
  <si>
    <t xml:space="preserve">10-7-35-0-12.00 </t>
  </si>
  <si>
    <t xml:space="preserve">10-7-35-0-15.00 </t>
  </si>
  <si>
    <t xml:space="preserve">10-7-35-0-15.03 </t>
  </si>
  <si>
    <t xml:space="preserve">10-7-35-1-20.00 </t>
  </si>
  <si>
    <t xml:space="preserve">10-7-35-1-21.00 </t>
  </si>
  <si>
    <t xml:space="preserve">10-7-35-1-22.00 </t>
  </si>
  <si>
    <t xml:space="preserve">10-7-35-1-27.00 </t>
  </si>
  <si>
    <t xml:space="preserve">10-7-35-1-29.00 </t>
  </si>
  <si>
    <t xml:space="preserve">10-7-35-1-29.01 </t>
  </si>
  <si>
    <t xml:space="preserve">10-7-35-1-30.00 </t>
  </si>
  <si>
    <t xml:space="preserve">10-7-35-2-31.00 </t>
  </si>
  <si>
    <t xml:space="preserve">10-7-35-2-32.00 </t>
  </si>
  <si>
    <t xml:space="preserve">10-7-35-2-33.00 </t>
  </si>
  <si>
    <t xml:space="preserve">10-7-35-2-62.00 </t>
  </si>
  <si>
    <t xml:space="preserve">10-7-35-3-20.01 </t>
  </si>
  <si>
    <t xml:space="preserve">10-7-35-3-45.01 </t>
  </si>
  <si>
    <t xml:space="preserve">10-7-90-2-92.01 </t>
  </si>
  <si>
    <t xml:space="preserve">10-7-40-0-10.00 </t>
  </si>
  <si>
    <t xml:space="preserve">10-7-40-0-11.00 </t>
  </si>
  <si>
    <t xml:space="preserve">10-7-40-1-18.00 </t>
  </si>
  <si>
    <t xml:space="preserve">10-7-40-1-27.00 </t>
  </si>
  <si>
    <t xml:space="preserve">10-7-40-1-29.00 </t>
  </si>
  <si>
    <t xml:space="preserve">10-7-40-1-30.00 </t>
  </si>
  <si>
    <t xml:space="preserve">10-7-40-1-95.00 </t>
  </si>
  <si>
    <t xml:space="preserve">10-7-40-2-31.00 </t>
  </si>
  <si>
    <t xml:space="preserve">10-7-40-2-32.00 </t>
  </si>
  <si>
    <t xml:space="preserve">10-7-40-2-33.00 </t>
  </si>
  <si>
    <t xml:space="preserve">10-7-40-2-62.00 </t>
  </si>
  <si>
    <t xml:space="preserve">10-7-40-2-30.00 </t>
  </si>
  <si>
    <t xml:space="preserve">10-7-40-5-35.01 </t>
  </si>
  <si>
    <t xml:space="preserve">10-7-40-5-35.03 </t>
  </si>
  <si>
    <t xml:space="preserve">10-7-40-5-50.00 </t>
  </si>
  <si>
    <t xml:space="preserve">10-7-40-5-51.01 </t>
  </si>
  <si>
    <t xml:space="preserve">10-7-40-5-52.00 </t>
  </si>
  <si>
    <t xml:space="preserve">10-7-40-5-52.02 </t>
  </si>
  <si>
    <t xml:space="preserve">10-7-40-5-53.01 </t>
  </si>
  <si>
    <t xml:space="preserve">10-7-40-5-55.00 </t>
  </si>
  <si>
    <t xml:space="preserve">10-7-40-5-57.00 </t>
  </si>
  <si>
    <t xml:space="preserve">10-7-40-5-80.05 </t>
  </si>
  <si>
    <t xml:space="preserve">10-7-40-5-80.06 </t>
  </si>
  <si>
    <t xml:space="preserve">10-7-90-5-90.03 </t>
  </si>
  <si>
    <t xml:space="preserve">10-7-40-5-80.03 </t>
  </si>
  <si>
    <t xml:space="preserve">10-7-90-5-93.04 </t>
  </si>
  <si>
    <t xml:space="preserve">10-7-90-5-93.00 </t>
  </si>
  <si>
    <t xml:space="preserve">10-7-60-0-10.00 </t>
  </si>
  <si>
    <t xml:space="preserve">10-7-60-0-11.00 </t>
  </si>
  <si>
    <t xml:space="preserve">10-7-60-1-42.01 </t>
  </si>
  <si>
    <t xml:space="preserve">10-7-60-2-32.00 </t>
  </si>
  <si>
    <t xml:space="preserve">10-7-60-2-33.00 </t>
  </si>
  <si>
    <t xml:space="preserve">10-7-60-2-34.00 </t>
  </si>
  <si>
    <t xml:space="preserve">10-7-60-2-62.00 </t>
  </si>
  <si>
    <t xml:space="preserve">10-7-60-2-62.01 </t>
  </si>
  <si>
    <t xml:space="preserve">10-7-60-2-62.02 </t>
  </si>
  <si>
    <t xml:space="preserve">10-7-60-3-95.00 </t>
  </si>
  <si>
    <t xml:space="preserve">10-7-60-3-95.01 </t>
  </si>
  <si>
    <t xml:space="preserve">10-8-90-5-92.22 </t>
  </si>
  <si>
    <t xml:space="preserve">10-7-90-2-92.02 </t>
  </si>
  <si>
    <t xml:space="preserve">10-8-90-5-95.01 </t>
  </si>
  <si>
    <t>10-8-90-5-95.02</t>
  </si>
  <si>
    <t xml:space="preserve">10-8-90-5-95.04 </t>
  </si>
  <si>
    <t xml:space="preserve">10-8-90-5-95.06 </t>
  </si>
  <si>
    <t xml:space="preserve">10-8-90-5-95.07 </t>
  </si>
  <si>
    <t xml:space="preserve">10-8-90-5-95.09 </t>
  </si>
  <si>
    <t xml:space="preserve">10-8-90-5-95.10 </t>
  </si>
  <si>
    <t xml:space="preserve">10-8-90-5-95.12 </t>
  </si>
  <si>
    <t xml:space="preserve">10-8-90-5-95.13 </t>
  </si>
  <si>
    <t xml:space="preserve">10-8-90-5-95.14 </t>
  </si>
  <si>
    <t xml:space="preserve">10-8-90-5-95.16 </t>
  </si>
  <si>
    <t xml:space="preserve">10-8-90-5-95.17 </t>
  </si>
  <si>
    <t xml:space="preserve">10-8-90-5-95.18 </t>
  </si>
  <si>
    <t xml:space="preserve">10-8-90-5-92.21 </t>
  </si>
  <si>
    <t xml:space="preserve">11-7-50-0-10.00 </t>
  </si>
  <si>
    <t xml:space="preserve">11-7-50-0-10.30 </t>
  </si>
  <si>
    <t xml:space="preserve">11-7-50-0-10.98 </t>
  </si>
  <si>
    <t xml:space="preserve">11-7-50-0-11.00 </t>
  </si>
  <si>
    <t xml:space="preserve">11-7-50-0-12.00 </t>
  </si>
  <si>
    <t xml:space="preserve">11-7-50-0-15.00 </t>
  </si>
  <si>
    <t xml:space="preserve">11-7-10-0-15.03 </t>
  </si>
  <si>
    <t xml:space="preserve">11-7-50-0-16.00 </t>
  </si>
  <si>
    <t xml:space="preserve">11-7-50-1-20.00 </t>
  </si>
  <si>
    <t xml:space="preserve">11-7-50-1-29.00 </t>
  </si>
  <si>
    <t xml:space="preserve">11-7-50-1-30.00 </t>
  </si>
  <si>
    <t xml:space="preserve">11-7-50-2-29.00 </t>
  </si>
  <si>
    <t xml:space="preserve">11-7-50-2-29.01 </t>
  </si>
  <si>
    <t>11-7-50-2-31.00</t>
  </si>
  <si>
    <t xml:space="preserve">11-7-50-2-32.00 </t>
  </si>
  <si>
    <t xml:space="preserve">11-7-50-2-33.00 </t>
  </si>
  <si>
    <t xml:space="preserve">11-7-50-2-34.00 </t>
  </si>
  <si>
    <t xml:space="preserve">11-7-50-2-62.00 </t>
  </si>
  <si>
    <t xml:space="preserve">11-7-50-3-32.01 </t>
  </si>
  <si>
    <t xml:space="preserve">11-7-50-5-35.00 </t>
  </si>
  <si>
    <t xml:space="preserve">11-7-50-5-35.01 </t>
  </si>
  <si>
    <t xml:space="preserve">11-7-50-5-50.00 </t>
  </si>
  <si>
    <t xml:space="preserve">11-7-50-5-50.02 </t>
  </si>
  <si>
    <t xml:space="preserve">11-7-50-5-52.00 </t>
  </si>
  <si>
    <t xml:space="preserve">11-7-50-5-52.01 </t>
  </si>
  <si>
    <t xml:space="preserve">11-7-50-5-52.03 </t>
  </si>
  <si>
    <t xml:space="preserve">11-7-50-5-52.04 </t>
  </si>
  <si>
    <t xml:space="preserve">11-7-50-5-52.05 </t>
  </si>
  <si>
    <t xml:space="preserve">11-7-50-5-52.06 </t>
  </si>
  <si>
    <t xml:space="preserve">11-7-50-5-52.07 </t>
  </si>
  <si>
    <t xml:space="preserve">11-7-50-5-52.08 </t>
  </si>
  <si>
    <t xml:space="preserve">11-7-50-5-52.09 </t>
  </si>
  <si>
    <t xml:space="preserve">11-7-50-5-52.10 </t>
  </si>
  <si>
    <t xml:space="preserve">11-7-50-5-52.18 </t>
  </si>
  <si>
    <t xml:space="preserve">11-7-50-5-52.19 </t>
  </si>
  <si>
    <t xml:space="preserve">11-7-50-5-53.00 </t>
  </si>
  <si>
    <t xml:space="preserve">11-7-50-6-45.18 </t>
  </si>
  <si>
    <t xml:space="preserve">11-7-50-6-46.00 </t>
  </si>
  <si>
    <t xml:space="preserve">11-7-50-6-57.00 </t>
  </si>
  <si>
    <t xml:space="preserve">11-7-50-6-57.01 </t>
  </si>
  <si>
    <t xml:space="preserve">11-7-50-6-57.03 </t>
  </si>
  <si>
    <t xml:space="preserve">11-7-50-6-57.04 </t>
  </si>
  <si>
    <t xml:space="preserve">11-7-50-6-57.19 </t>
  </si>
  <si>
    <t xml:space="preserve">11-7-50-6-60.00 </t>
  </si>
  <si>
    <t xml:space="preserve">11-7-50-6-60.01 </t>
  </si>
  <si>
    <t xml:space="preserve">11-7-50-6-60.19 </t>
  </si>
  <si>
    <t xml:space="preserve">11-7-50-6-62.02 </t>
  </si>
  <si>
    <t xml:space="preserve">11-7-50-6-63.00 </t>
  </si>
  <si>
    <t xml:space="preserve">11-7-50-6-63.02 </t>
  </si>
  <si>
    <t xml:space="preserve">11-7-50-6-63.03 </t>
  </si>
  <si>
    <t xml:space="preserve">11-7-50-6-64.00 </t>
  </si>
  <si>
    <t xml:space="preserve">11-7-50-6-60.03 </t>
  </si>
  <si>
    <t xml:space="preserve">11-7-50-6-60.05 </t>
  </si>
  <si>
    <t xml:space="preserve">11-7-50-6-60.06 </t>
  </si>
  <si>
    <t xml:space="preserve">11-7-50-6-64.01 </t>
  </si>
  <si>
    <t xml:space="preserve">11-7-50-6-64.02 </t>
  </si>
  <si>
    <t xml:space="preserve">11-7-90-2-90.11 </t>
  </si>
  <si>
    <t>11-7-90-2-90.13</t>
  </si>
  <si>
    <t xml:space="preserve">11-7-90-5-90.15 </t>
  </si>
  <si>
    <t xml:space="preserve">11-7-90-5-90.36 </t>
  </si>
  <si>
    <t xml:space="preserve">11-7-90-5-90.37 </t>
  </si>
  <si>
    <t xml:space="preserve">11-7-90-5-90.33 </t>
  </si>
  <si>
    <t xml:space="preserve">11-7-90-5-90.34 </t>
  </si>
  <si>
    <t xml:space="preserve">11-7-90-5-90.45 </t>
  </si>
  <si>
    <t xml:space="preserve">11-7-90-5-93.01 </t>
  </si>
  <si>
    <t xml:space="preserve">11-7-90-5-93.02 </t>
  </si>
  <si>
    <t xml:space="preserve">11-7-90-5-93.03 </t>
  </si>
  <si>
    <t xml:space="preserve">11-7-90-5-93.04 </t>
  </si>
  <si>
    <t>Administration salaries</t>
  </si>
  <si>
    <t>Contract services animal</t>
  </si>
  <si>
    <t>Selectboard</t>
  </si>
  <si>
    <t>Delinquent Tax Collector</t>
  </si>
  <si>
    <t>Health insurance opt out</t>
  </si>
  <si>
    <t>SS/Medicare - Adm.</t>
  </si>
  <si>
    <t>Municipal retirement</t>
  </si>
  <si>
    <t>Health insurance</t>
  </si>
  <si>
    <t>Health insurance HSA</t>
  </si>
  <si>
    <t>Long term disability</t>
  </si>
  <si>
    <t>Health insurance broker fees</t>
  </si>
  <si>
    <t>Association dues</t>
  </si>
  <si>
    <t>Recognitions/Awards</t>
  </si>
  <si>
    <t>Training/Education</t>
  </si>
  <si>
    <t>Travel - Adm.</t>
  </si>
  <si>
    <t>Election expenses</t>
  </si>
  <si>
    <t>Town reports</t>
  </si>
  <si>
    <t>Recording books</t>
  </si>
  <si>
    <t>Office supplies</t>
  </si>
  <si>
    <t>Office equipment</t>
  </si>
  <si>
    <t>Telephone/Internet</t>
  </si>
  <si>
    <t>Postage - Adm.</t>
  </si>
  <si>
    <t>Website administration</t>
  </si>
  <si>
    <t>Advertising - Adm.</t>
  </si>
  <si>
    <t>Contract services admin</t>
  </si>
  <si>
    <t>Contract services election</t>
  </si>
  <si>
    <t>Technology equipment</t>
  </si>
  <si>
    <t>Heat</t>
  </si>
  <si>
    <t>Electric</t>
  </si>
  <si>
    <t>Electric Vehicle Charging Station</t>
  </si>
  <si>
    <t>Water and Sewer</t>
  </si>
  <si>
    <t>Trash removal</t>
  </si>
  <si>
    <t>Building maintenance</t>
  </si>
  <si>
    <t>Landscaping &amp; tree maintenance</t>
  </si>
  <si>
    <t>VLCT membership dues</t>
  </si>
  <si>
    <t>Legal</t>
  </si>
  <si>
    <t>Engineering Review</t>
  </si>
  <si>
    <t>General/PACIF Insurance</t>
  </si>
  <si>
    <t>County tax</t>
  </si>
  <si>
    <t>Emergency management</t>
  </si>
  <si>
    <t>Flags</t>
  </si>
  <si>
    <t>Fire protection</t>
  </si>
  <si>
    <t>Tax map maintenance</t>
  </si>
  <si>
    <t>Reappraisal reserve</t>
  </si>
  <si>
    <t>Salaries</t>
  </si>
  <si>
    <t>Postage - PZ</t>
  </si>
  <si>
    <t>Advertising - PZ</t>
  </si>
  <si>
    <t>Contract services planning &amp; zoning</t>
  </si>
  <si>
    <t>Transportation Planning</t>
  </si>
  <si>
    <t>Regular salaries</t>
  </si>
  <si>
    <t>On-call hours</t>
  </si>
  <si>
    <t>Social Security/Medicare</t>
  </si>
  <si>
    <t>Short Term disability</t>
  </si>
  <si>
    <t>Life insurance</t>
  </si>
  <si>
    <t xml:space="preserve">Constable training </t>
  </si>
  <si>
    <t>Uniforms, vests, tazors</t>
  </si>
  <si>
    <t>Body Cameras</t>
  </si>
  <si>
    <t>Office equipment (Copier &amp; DPS)</t>
  </si>
  <si>
    <t>Computer - office &amp; Camera</t>
  </si>
  <si>
    <t>General/PACIF insurance</t>
  </si>
  <si>
    <t>Forensic testing</t>
  </si>
  <si>
    <t>Travel</t>
  </si>
  <si>
    <t>Telephone</t>
  </si>
  <si>
    <t>Polygraph testing</t>
  </si>
  <si>
    <t>Police supplies (non office &amp; non uniform)</t>
  </si>
  <si>
    <t>Equipment repair</t>
  </si>
  <si>
    <t>Police cruiser repair</t>
  </si>
  <si>
    <t>Police cruiser equipment</t>
  </si>
  <si>
    <t>Police cruiser tires</t>
  </si>
  <si>
    <t>Police cruiser purchase</t>
  </si>
  <si>
    <t>Postage</t>
  </si>
  <si>
    <t>Computer</t>
  </si>
  <si>
    <t>Electricity</t>
  </si>
  <si>
    <t>Books</t>
  </si>
  <si>
    <t>Programs</t>
  </si>
  <si>
    <t>Library reserve</t>
  </si>
  <si>
    <t>Medical</t>
  </si>
  <si>
    <t>Public relations</t>
  </si>
  <si>
    <t>Radio repair</t>
  </si>
  <si>
    <t>Radio dispatch</t>
  </si>
  <si>
    <t>Gas, oil &amp; diesel fuel</t>
  </si>
  <si>
    <t>Pump testing</t>
  </si>
  <si>
    <t>Hose testing</t>
  </si>
  <si>
    <t>Supplies</t>
  </si>
  <si>
    <t>Equipment purchase</t>
  </si>
  <si>
    <t>2005  Engine bond</t>
  </si>
  <si>
    <t>2005 Engine Interest</t>
  </si>
  <si>
    <t>Safety equipment &amp; gear reserve</t>
  </si>
  <si>
    <t>Fire Capital reserve</t>
  </si>
  <si>
    <t>Recreation salaries</t>
  </si>
  <si>
    <t>Park maintenance</t>
  </si>
  <si>
    <t>Trails maintenance</t>
  </si>
  <si>
    <t>Recreation equipment</t>
  </si>
  <si>
    <t>Conservation commission supplies</t>
  </si>
  <si>
    <t>Special events</t>
  </si>
  <si>
    <t>Conservation fund 1Cent</t>
  </si>
  <si>
    <t>VT Family Network</t>
  </si>
  <si>
    <t>Age Well</t>
  </si>
  <si>
    <t>Lund</t>
  </si>
  <si>
    <t>Richmond Community Band</t>
  </si>
  <si>
    <t>Richmond Rescue</t>
  </si>
  <si>
    <t>UVM Home Health &amp; Hospice</t>
  </si>
  <si>
    <t>VT Center for Independent Living</t>
  </si>
  <si>
    <t>Our Community Cares Camp (OCCC)</t>
  </si>
  <si>
    <t>Committee on Temporary Shelter (COTS)</t>
  </si>
  <si>
    <t>Steps against domestic violence</t>
  </si>
  <si>
    <t>Lake Iroquois Association</t>
  </si>
  <si>
    <t>Uniforms</t>
  </si>
  <si>
    <t>Education /Licenses</t>
  </si>
  <si>
    <t>General Insure/VLCT PACIF</t>
  </si>
  <si>
    <t>Radio</t>
  </si>
  <si>
    <t>Gas &amp; Oil</t>
  </si>
  <si>
    <t>Diesel fuel</t>
  </si>
  <si>
    <t>Winter maintenance attachments</t>
  </si>
  <si>
    <t>Tire chains</t>
  </si>
  <si>
    <t>Tires</t>
  </si>
  <si>
    <t>Equipment rental</t>
  </si>
  <si>
    <t>Engineers/Consultants - roads</t>
  </si>
  <si>
    <t>Small equipment purchase</t>
  </si>
  <si>
    <t>Cutting edges</t>
  </si>
  <si>
    <t>Welding &amp; cutting supplies</t>
  </si>
  <si>
    <t>Equip. rental wood chip</t>
  </si>
  <si>
    <t>Patching</t>
  </si>
  <si>
    <t>Chloride</t>
  </si>
  <si>
    <t>Sweeping</t>
  </si>
  <si>
    <t>Centerline paint &amp; shoulder</t>
  </si>
  <si>
    <t>Signs</t>
  </si>
  <si>
    <t>Crosswalks Illuminated</t>
  </si>
  <si>
    <t>Culverts</t>
  </si>
  <si>
    <t>Gravel &amp; aggregates</t>
  </si>
  <si>
    <t>Salt</t>
  </si>
  <si>
    <t>Sand</t>
  </si>
  <si>
    <t>Retreatment</t>
  </si>
  <si>
    <t>Storm water &amp; sidewalks</t>
  </si>
  <si>
    <t>Jericho Road Interest</t>
  </si>
  <si>
    <t>Project 4a Millet storm water</t>
  </si>
  <si>
    <t>2017 FY20 Grader principal</t>
  </si>
  <si>
    <t>2017 FY20 Grader interest</t>
  </si>
  <si>
    <t>Contract services technology support</t>
  </si>
  <si>
    <t>Contracted services independent Auditors</t>
  </si>
  <si>
    <t>Contract listing services</t>
  </si>
  <si>
    <t>Fleet maintenance</t>
  </si>
  <si>
    <t>Lake Iroquois Recreation District</t>
  </si>
  <si>
    <t>Electricity - Garage</t>
  </si>
  <si>
    <t>Electricity - Street lights</t>
  </si>
  <si>
    <t>Repair -  Grader</t>
  </si>
  <si>
    <t xml:space="preserve">Repair - Loader </t>
  </si>
  <si>
    <t xml:space="preserve">Repair - Excavator </t>
  </si>
  <si>
    <t>Repair - Roadside mower</t>
  </si>
  <si>
    <t>Repair - Utility vehicle</t>
  </si>
  <si>
    <t>Repair - Tractor</t>
  </si>
  <si>
    <t xml:space="preserve">Repair - Dump Truck Fleet </t>
  </si>
  <si>
    <t>Repair - Pickup Truck Fleet</t>
  </si>
  <si>
    <t>Repair - Small equipment</t>
  </si>
  <si>
    <t>Equipment parts - Miscellaneous</t>
  </si>
  <si>
    <t xml:space="preserve">Supplies - Miscellaneous </t>
  </si>
  <si>
    <t>Jericho Road principal</t>
  </si>
  <si>
    <t>Reserve - Highway Capital</t>
  </si>
  <si>
    <t>Reserve - Bridge &amp; Culvert</t>
  </si>
  <si>
    <t xml:space="preserve">Reserve - Guardrail </t>
  </si>
  <si>
    <t>10-6-10-1-20.05</t>
  </si>
  <si>
    <t>10-6-10-1-21.01</t>
  </si>
  <si>
    <t xml:space="preserve">10-6-10-1-21.03 </t>
  </si>
  <si>
    <t xml:space="preserve">10-6-10-1-40.05 </t>
  </si>
  <si>
    <t xml:space="preserve">10-6-10-3-11.10 </t>
  </si>
  <si>
    <t>10-6-10-3-11.11</t>
  </si>
  <si>
    <t>10-6-10-3-30.10</t>
  </si>
  <si>
    <t xml:space="preserve">10-6-10-3-30.12 </t>
  </si>
  <si>
    <t xml:space="preserve">10-6-10-3-30.13 </t>
  </si>
  <si>
    <t xml:space="preserve">10-6-10-3-30.14 </t>
  </si>
  <si>
    <t xml:space="preserve">10-6-10-3-30.15 </t>
  </si>
  <si>
    <t xml:space="preserve">10-6-10-2-62.00 </t>
  </si>
  <si>
    <t>10-6-20-2-01.10</t>
  </si>
  <si>
    <t xml:space="preserve">10-6-20-2-02.10 </t>
  </si>
  <si>
    <t xml:space="preserve">10-6-20-2-04.00 </t>
  </si>
  <si>
    <t xml:space="preserve">10-6-20-2-20.10 </t>
  </si>
  <si>
    <t xml:space="preserve">10-6-20-2-20.11 </t>
  </si>
  <si>
    <t xml:space="preserve">10-6-20-2-97.00 </t>
  </si>
  <si>
    <t xml:space="preserve">10-6-35-3-00.10 </t>
  </si>
  <si>
    <t>10-6-60-6-00.10</t>
  </si>
  <si>
    <t xml:space="preserve">10-6-12-1-45.01 </t>
  </si>
  <si>
    <t>11-6-01-1-01.10</t>
  </si>
  <si>
    <t>11-6-02-2-05.10</t>
  </si>
  <si>
    <t>11-6-50-0-01.10</t>
  </si>
  <si>
    <t>11-6-50-0-01.12</t>
  </si>
  <si>
    <t>11-6-50-0-01.11</t>
  </si>
  <si>
    <t>11-6-90-5-90.49</t>
  </si>
  <si>
    <t>10-6-01-1-01.10</t>
  </si>
  <si>
    <t>PROPERTY TAX REVENUE</t>
  </si>
  <si>
    <t>10-6-01-1-01.12</t>
  </si>
  <si>
    <t>10-6-01-1-01.13</t>
  </si>
  <si>
    <t>10-6-01-1-01.14</t>
  </si>
  <si>
    <t>10-6-01-1-01.19</t>
  </si>
  <si>
    <t>10-6-01-1-01.17</t>
  </si>
  <si>
    <t>10-6-02-2-10.10</t>
  </si>
  <si>
    <t>10-6-02-2-10.12</t>
  </si>
  <si>
    <t>10-6-02-2-10.13</t>
  </si>
  <si>
    <t>10-6-02-2-10.14</t>
  </si>
  <si>
    <t>10-6-10-1-01.11</t>
  </si>
  <si>
    <t xml:space="preserve">10-6-10-1-20.01 </t>
  </si>
  <si>
    <t>Delinquent tax penalty</t>
  </si>
  <si>
    <t>Delinquent tax interest</t>
  </si>
  <si>
    <t>Current taxes - interest</t>
  </si>
  <si>
    <t>Education fee retained</t>
  </si>
  <si>
    <t>State PILOT funds</t>
  </si>
  <si>
    <t>Act 60 Reappraisal grant</t>
  </si>
  <si>
    <t>Equalization grant</t>
  </si>
  <si>
    <t>Railroad tax</t>
  </si>
  <si>
    <t>Current Use/Hold Harmless program</t>
  </si>
  <si>
    <t>Zoning permits/hearing fees</t>
  </si>
  <si>
    <t>Water/Sewer admin. reimbursement</t>
  </si>
  <si>
    <t>Water/Sewer audit reimbursement</t>
  </si>
  <si>
    <t>Town Center rent - utilities reimbursement</t>
  </si>
  <si>
    <t>Town Center rent - insurance reimbursement</t>
  </si>
  <si>
    <t>Beverage licenses</t>
  </si>
  <si>
    <t>Dog licenses</t>
  </si>
  <si>
    <t>Recording fees</t>
  </si>
  <si>
    <t>Vault time &amp; copies</t>
  </si>
  <si>
    <t>Certified copies</t>
  </si>
  <si>
    <t>Marriage licenses</t>
  </si>
  <si>
    <t>Police receipts</t>
  </si>
  <si>
    <t>Police short term contracts</t>
  </si>
  <si>
    <t>Police overtime/equipment grants</t>
  </si>
  <si>
    <t>Uniform traffic tickets</t>
  </si>
  <si>
    <t>PD sale of town property</t>
  </si>
  <si>
    <t>Field use fees</t>
  </si>
  <si>
    <t>Current year property tax</t>
  </si>
  <si>
    <t>Highway state aid</t>
  </si>
  <si>
    <t>Overweight permits</t>
  </si>
  <si>
    <t>Public right of way permits</t>
  </si>
  <si>
    <t>Access permits</t>
  </si>
  <si>
    <t>Utility Truck transfer from fund 55</t>
  </si>
  <si>
    <t>Contract reappraisal services (town wide)</t>
  </si>
  <si>
    <t>Greater Burlington Industrial Corp. (GBIC)</t>
  </si>
  <si>
    <t>Mount Mansfield Community TV (MMCTV)</t>
  </si>
  <si>
    <t>Chittenden Unit for Special Investigations</t>
  </si>
  <si>
    <t>Radio repair &amp;  replacement</t>
  </si>
  <si>
    <t>Dump Truck #3</t>
  </si>
  <si>
    <t xml:space="preserve">10-8-90-5-95.20 </t>
  </si>
  <si>
    <t>ASSESSORS</t>
  </si>
  <si>
    <t xml:space="preserve">     Deposit paid with tax revenue</t>
  </si>
  <si>
    <t>Police local fines</t>
  </si>
  <si>
    <t>Engineering</t>
  </si>
  <si>
    <t>Cruiser Fuel:  Gas</t>
  </si>
  <si>
    <t>Compensation Study Contingency</t>
  </si>
  <si>
    <t>Compensation Contingency for all GF</t>
  </si>
  <si>
    <t>Town Center building insurance</t>
  </si>
  <si>
    <t>Contracted Grounds Maintenance</t>
  </si>
  <si>
    <t>10-7-10-0-10.02</t>
  </si>
  <si>
    <t>10-7-10-0-10.04</t>
  </si>
  <si>
    <t>10-7-10-1-45.07</t>
  </si>
  <si>
    <t>10-7-10-1-45-08</t>
  </si>
  <si>
    <t>10-7-15-0-10.01</t>
  </si>
  <si>
    <t>10-7-15-1-20.01</t>
  </si>
  <si>
    <t>10-7-40-5-90.01</t>
  </si>
  <si>
    <t>FY23 Brush Truck</t>
  </si>
  <si>
    <t>11-7-50-0-10.01</t>
  </si>
  <si>
    <t>11-7-90-5-90.51</t>
  </si>
  <si>
    <t>11-7-90-5-90.53</t>
  </si>
  <si>
    <t>11-7-90-5-90.55</t>
  </si>
  <si>
    <t>10-0-00-0-00.00</t>
  </si>
  <si>
    <t>11-0-00-0-00.00</t>
  </si>
  <si>
    <t>10-7-15-3-43.00</t>
  </si>
  <si>
    <t>10-7-15-3-43.02</t>
  </si>
  <si>
    <t>Volunteers Green parking lot</t>
  </si>
  <si>
    <t>10-7-60-3-95.03</t>
  </si>
  <si>
    <t>Richmond Farmers Market</t>
  </si>
  <si>
    <t>Contract Grounds Maintenance from General Unassigned Funds</t>
  </si>
  <si>
    <t>Highway Equipment Offset from General unassigned funds</t>
  </si>
  <si>
    <t>Vehicle registration Fees</t>
  </si>
  <si>
    <t xml:space="preserve">General Wage Contingency Offset from General Unassigned Funds </t>
  </si>
  <si>
    <t xml:space="preserve">Server, Phone, Legal from General Unassigned Funds </t>
  </si>
  <si>
    <t>General Offset from General Unassigned funds</t>
  </si>
  <si>
    <t>Cruiser Fuel:  Electric</t>
  </si>
  <si>
    <t>Building Maintenance (routine)</t>
  </si>
  <si>
    <t>10-6-00-0-00.01</t>
  </si>
  <si>
    <t>10-6-20-1-98.01</t>
  </si>
  <si>
    <t>10-8-90-5-95.21</t>
  </si>
  <si>
    <t>Budget FY 2024</t>
  </si>
  <si>
    <t>2020 FY20 Dump Truck  #2 principal</t>
  </si>
  <si>
    <t>2020 FY20 Dump Truck #2 interest</t>
  </si>
  <si>
    <t>2019 FY20 Dump truck #4 principal</t>
  </si>
  <si>
    <t>2019 FY20 Dump truck #4 interest</t>
  </si>
  <si>
    <t>Budget FY24</t>
  </si>
  <si>
    <t>Internship Stipend</t>
  </si>
  <si>
    <t>Health &amp; Dental Insurance</t>
  </si>
  <si>
    <t>Turning Point Center of Chittenden County</t>
  </si>
  <si>
    <t>Legal Reserve (10K reserve balance limit)</t>
  </si>
  <si>
    <t>Fire Brush Truck - transfer from fund 53 Capital Reserve</t>
  </si>
  <si>
    <t>Police Cruiser - transfer from fund 51 Capital Reserve - equipment</t>
  </si>
  <si>
    <t>Reappraisal Reserve - transfer from fund 61 Reserve</t>
  </si>
  <si>
    <t>FY 2023 - 2024</t>
  </si>
  <si>
    <t>FY22</t>
  </si>
  <si>
    <t>FY23</t>
  </si>
  <si>
    <t>Restricted - Highway only</t>
  </si>
  <si>
    <t>Sub Total</t>
  </si>
  <si>
    <t>Unassigned Funds - General</t>
  </si>
  <si>
    <t>Total</t>
  </si>
  <si>
    <t>Restricted - Highway Funds</t>
  </si>
  <si>
    <t>Can only be used for the Highway Department</t>
  </si>
  <si>
    <t>FEMA funds can only be used for the Highway Department and impact Restricted Funds.</t>
  </si>
  <si>
    <t>Can be used for Highway and Non Highway expenses.</t>
  </si>
  <si>
    <t>FY 2023- 2024</t>
  </si>
  <si>
    <t>RESERVE ACCOUNTS</t>
  </si>
  <si>
    <t>FY18</t>
  </si>
  <si>
    <t>FY19</t>
  </si>
  <si>
    <t>FY20</t>
  </si>
  <si>
    <t>FY21</t>
  </si>
  <si>
    <t>ARPA</t>
  </si>
  <si>
    <t>PZ Legal Reserve</t>
  </si>
  <si>
    <t>Fire Safety Equip &amp; Gear</t>
  </si>
  <si>
    <t>Conservation Commission</t>
  </si>
  <si>
    <t>Police</t>
  </si>
  <si>
    <t>Library</t>
  </si>
  <si>
    <t>Fire Dept. impact Fees</t>
  </si>
  <si>
    <t>Highway Bridge &amp; Culvert</t>
  </si>
  <si>
    <t>Lister Education</t>
  </si>
  <si>
    <t>Highway Guardrails</t>
  </si>
  <si>
    <t>Reappraisal</t>
  </si>
  <si>
    <t>Records Restoration</t>
  </si>
  <si>
    <t>Railroad St.</t>
  </si>
  <si>
    <t>Tree Replacement</t>
  </si>
  <si>
    <t>Andrews Community Forrest</t>
  </si>
  <si>
    <t>Library (revenue/donations)</t>
  </si>
  <si>
    <t>Fire Dept (donations)</t>
  </si>
  <si>
    <t>Recreation Path</t>
  </si>
  <si>
    <t>Soccer</t>
  </si>
  <si>
    <t>Tennis</t>
  </si>
  <si>
    <t>Cemetery</t>
  </si>
  <si>
    <t>Employee not on W&amp;S payroll</t>
  </si>
  <si>
    <t>hours/units</t>
  </si>
  <si>
    <t>frequency/cost ea</t>
  </si>
  <si>
    <t>Total  hours</t>
  </si>
  <si>
    <t>Town Manager</t>
  </si>
  <si>
    <t>Prep for Bi-weekly Commission meetings</t>
  </si>
  <si>
    <t>Bi-weekly Commission meetings</t>
  </si>
  <si>
    <t>Prep for annual meeting</t>
  </si>
  <si>
    <t>Prep for Budget and rates</t>
  </si>
  <si>
    <t>Annual meetings</t>
  </si>
  <si>
    <t>Oversight of projects and department</t>
  </si>
  <si>
    <t>Engineers</t>
  </si>
  <si>
    <t>State Departments</t>
  </si>
  <si>
    <t>On-site visits</t>
  </si>
  <si>
    <t>Reviewing policies/rate review</t>
  </si>
  <si>
    <t>Total hours per year</t>
  </si>
  <si>
    <t>Finance Director</t>
  </si>
  <si>
    <t>Accounts payable</t>
  </si>
  <si>
    <t>Review &amp; Input Invoices</t>
  </si>
  <si>
    <t>Print Checks &amp; Stuff envelopes</t>
  </si>
  <si>
    <t>File Invoices &amp; warrants</t>
  </si>
  <si>
    <t>Process Payroll</t>
  </si>
  <si>
    <t>Enter meter reads &amp; print bills</t>
  </si>
  <si>
    <t>Stuff bills</t>
  </si>
  <si>
    <t>postage</t>
  </si>
  <si>
    <t>Shut off notices</t>
  </si>
  <si>
    <t>Post Payments</t>
  </si>
  <si>
    <t>350 minutes per quarter</t>
  </si>
  <si>
    <t>Payment agreements</t>
  </si>
  <si>
    <t>Phone calls/emails</t>
  </si>
  <si>
    <t>Reconcile bank statements</t>
  </si>
  <si>
    <t>Process due from/due to</t>
  </si>
  <si>
    <t>End of year adjustments and Audit work</t>
  </si>
  <si>
    <t>Budget work</t>
  </si>
  <si>
    <t>Loans &amp; Reimbursement requests</t>
  </si>
  <si>
    <t>Review or create policies/procedures/controls</t>
  </si>
  <si>
    <t>Clerk &amp; Assistant Clerk</t>
  </si>
  <si>
    <t>(average between two employees)</t>
  </si>
  <si>
    <t>Receive payments</t>
  </si>
  <si>
    <t>Receive emails/phone calls</t>
  </si>
  <si>
    <t>Time to put postage on all mailings</t>
  </si>
  <si>
    <t>Receiving and sorting daily mail</t>
  </si>
  <si>
    <t>Total  hours per year</t>
  </si>
  <si>
    <t>Reserve - New Sidewalks</t>
  </si>
  <si>
    <t>10-7-60-3-95.04</t>
  </si>
  <si>
    <t>10-7-15-0-15.04</t>
  </si>
  <si>
    <t>Maintenance - General</t>
  </si>
  <si>
    <t>Excavator #10</t>
  </si>
  <si>
    <t>Bucket Loader #9</t>
  </si>
  <si>
    <t>11-7-90-5-90.50</t>
  </si>
  <si>
    <t>11-7-90-5-90.52</t>
  </si>
  <si>
    <t>11-7-90-5-90.54</t>
  </si>
  <si>
    <t>Fire Dept.</t>
  </si>
  <si>
    <t xml:space="preserve">Highway Capital </t>
  </si>
  <si>
    <t>FY24 Cost</t>
  </si>
  <si>
    <t>Fire</t>
  </si>
  <si>
    <t>10-7-35-2-32.00</t>
  </si>
  <si>
    <t>10-6-35-2-32.00</t>
  </si>
  <si>
    <t>Bolton Fees</t>
  </si>
  <si>
    <t>Highway</t>
  </si>
  <si>
    <t>Tractor</t>
  </si>
  <si>
    <t>Capital Reserve</t>
  </si>
  <si>
    <t>Replace shingles on addition</t>
  </si>
  <si>
    <t>Safety Equipment reserve</t>
  </si>
  <si>
    <t>Airpacks</t>
  </si>
  <si>
    <t>Air Tanks</t>
  </si>
  <si>
    <t>Turnout Gear</t>
  </si>
  <si>
    <t>Jaws of Life</t>
  </si>
  <si>
    <t>Pickup Truck with plow</t>
  </si>
  <si>
    <t>Planning</t>
  </si>
  <si>
    <t>New Sidewalk Reserve</t>
  </si>
  <si>
    <t>Bridge &amp; Culvert Reserve</t>
  </si>
  <si>
    <t>Guardrail Reserve</t>
  </si>
  <si>
    <t>July 4th / Fireworks</t>
  </si>
  <si>
    <t>Town Center rent - building maintenance</t>
  </si>
  <si>
    <t>10-8-90-5-95.22</t>
  </si>
  <si>
    <t>Traffic Calming measures</t>
  </si>
  <si>
    <t>11-7-50-6-63.04</t>
  </si>
  <si>
    <t>CAPITAL RESERVE EXPENDITURES</t>
  </si>
  <si>
    <t>Bridge Street Phase 1 Planning</t>
  </si>
  <si>
    <t>HIGHWAY</t>
  </si>
  <si>
    <t>Net Interest on General Checking Account</t>
  </si>
  <si>
    <t>TOWN OF RICHMOND</t>
  </si>
  <si>
    <t>TAX RATE</t>
  </si>
  <si>
    <t>for</t>
  </si>
  <si>
    <t>General</t>
  </si>
  <si>
    <t>Conservation Reserve</t>
  </si>
  <si>
    <t>Calculations based on a Grand List value of:</t>
  </si>
  <si>
    <t>Rate to account for veterans and Richmond Terrace Exemptions</t>
  </si>
  <si>
    <t xml:space="preserve">TOTAL APPROVED MUNICIPAL TAX RATE:  </t>
  </si>
  <si>
    <t>Prior Year Approved Municipal Tax Rate:</t>
  </si>
  <si>
    <t>SELECTBOARD:</t>
  </si>
  <si>
    <t>Grandlist July 1, 2023</t>
  </si>
  <si>
    <t>Grandlist 06/21/2023</t>
  </si>
  <si>
    <t>Approved on July 5, 2023</t>
  </si>
  <si>
    <t>TAX DOLLARS TO BE RAISED</t>
  </si>
  <si>
    <t>Actual FY23</t>
  </si>
  <si>
    <t>Actual FY 2023</t>
  </si>
  <si>
    <t>Cannabis Fees</t>
  </si>
  <si>
    <t>10-7-20-2-04.00</t>
  </si>
  <si>
    <t>Short Term Contracts</t>
  </si>
  <si>
    <t>10-6-10-3-30.18</t>
  </si>
  <si>
    <t>Budget FY25</t>
  </si>
  <si>
    <t>Budget FY 2025</t>
  </si>
  <si>
    <t>Electric Vehicle Charging Station (moved to Library)</t>
  </si>
  <si>
    <t xml:space="preserve">FY22 </t>
  </si>
  <si>
    <t>CAPITAL PROJECT FUNDS</t>
  </si>
  <si>
    <t>SPECIAL REVENUE FUNDS</t>
  </si>
  <si>
    <t xml:space="preserve">Adam Muller Flag </t>
  </si>
  <si>
    <t>TOTAL RESERVES IN GENERAL CHECKING</t>
  </si>
  <si>
    <t>SEPARATE BANKING ACCOUNTS</t>
  </si>
  <si>
    <t>TOTAL RESERVES IN SEPARATE ACCOUNTS</t>
  </si>
  <si>
    <t>2018 Engine principal #3</t>
  </si>
  <si>
    <t>2018 Engine interest #3</t>
  </si>
  <si>
    <t>FY24 Reserve Expenditures</t>
  </si>
  <si>
    <t>FY25 Reserve Expenditures</t>
  </si>
  <si>
    <t>Highway Wage Contingency Offset from Highway Restricted fund</t>
  </si>
  <si>
    <t>Highway Equipment Offset from Highway Restricted funds</t>
  </si>
  <si>
    <t>Brush Truck</t>
  </si>
  <si>
    <t>Training/Education (includes lodging &amp; meals)</t>
  </si>
  <si>
    <t>Travel - PZ (mileage reimbursement)</t>
  </si>
  <si>
    <t>Office equipment (copier)</t>
  </si>
  <si>
    <t>LIBRARY</t>
  </si>
  <si>
    <t>New Boiler</t>
  </si>
  <si>
    <t>Halloween on the Green</t>
  </si>
  <si>
    <t>Hope Works</t>
  </si>
  <si>
    <t xml:space="preserve">Repair - Sidewalk plow </t>
  </si>
  <si>
    <t>FY 24/25    % Change</t>
  </si>
  <si>
    <t>FY24</t>
  </si>
  <si>
    <t>Budgeted Contributions</t>
  </si>
  <si>
    <t>Budgeted Uses</t>
  </si>
  <si>
    <t>Projected Year End Balance</t>
  </si>
  <si>
    <t>UNASSIGNED FUNDS CURRENT YEAR</t>
  </si>
  <si>
    <t>BALANCE SHEET DATA</t>
  </si>
  <si>
    <t>Audit Shows</t>
  </si>
  <si>
    <t>Grandlist 06/21/23</t>
  </si>
  <si>
    <t>Tax Rate Estimate FY2025</t>
  </si>
  <si>
    <t>FY 2023 -2024</t>
  </si>
  <si>
    <t>Tractor Ventrac</t>
  </si>
  <si>
    <t>Cruiser Outfitted</t>
  </si>
  <si>
    <t>TOWN CENTER</t>
  </si>
  <si>
    <t>Renovations</t>
  </si>
  <si>
    <t>Flooring</t>
  </si>
  <si>
    <t>Lighting</t>
  </si>
  <si>
    <t>Western Gateway</t>
  </si>
  <si>
    <t>Scoping</t>
  </si>
  <si>
    <t>Thompson Road, Huntington, Cochran</t>
  </si>
  <si>
    <t>FY 24/25   % Change</t>
  </si>
  <si>
    <t>Bonus</t>
  </si>
  <si>
    <t>10-7-20-3-95.21</t>
  </si>
  <si>
    <t>FY25</t>
  </si>
  <si>
    <t>Per Policy 15% should be on hand</t>
  </si>
  <si>
    <t xml:space="preserve">  If the balance is a negative number it has to come off the Unassigned balance.</t>
  </si>
  <si>
    <t>Balance Predicted</t>
  </si>
  <si>
    <t>10-7-35-3-20.02</t>
  </si>
  <si>
    <t>10-6-35-3-20.02</t>
  </si>
  <si>
    <t>10-7-35-0-10.01</t>
  </si>
  <si>
    <t>10-7-20-0-10.07</t>
  </si>
  <si>
    <t>11-7-50-0-10.02</t>
  </si>
  <si>
    <t>Technology Public Use Room</t>
  </si>
  <si>
    <t>Technology - Public Use Room Fees</t>
  </si>
  <si>
    <t xml:space="preserve">11-7-90-5-90.44 </t>
  </si>
  <si>
    <t>DONATIONS - Social Services</t>
  </si>
  <si>
    <t>DONATIONS - Health Services</t>
  </si>
  <si>
    <t>10-7-15-1-20.02</t>
  </si>
  <si>
    <t>Cell Phones</t>
  </si>
  <si>
    <t>10-7-10-1-30.01</t>
  </si>
  <si>
    <t>Cell Phones - Admin</t>
  </si>
  <si>
    <t>Gardening &amp; Landscaping</t>
  </si>
  <si>
    <t>Special Services Transportation Agency (SSTA)</t>
  </si>
  <si>
    <t>CONTRACTED - Social Services</t>
  </si>
  <si>
    <t>10-7-60-2-62.03</t>
  </si>
  <si>
    <t>Health &amp; Dental  insurance</t>
  </si>
  <si>
    <t>Reserve - New Transportation Infrastructure</t>
  </si>
  <si>
    <t>Projected Changes</t>
  </si>
  <si>
    <t>Budgeted Use to offset tax rate</t>
  </si>
  <si>
    <t>Unbudgeted Revenue - FEMA reimbursement</t>
  </si>
  <si>
    <t>Unbudgeted Expenses - July Flood</t>
  </si>
  <si>
    <t>Balance at close per Draft FY23 Audit</t>
  </si>
  <si>
    <t xml:space="preserve">  Budgeted Expenses</t>
  </si>
  <si>
    <t xml:space="preserve">  Unbudgeted Revenue</t>
  </si>
  <si>
    <t xml:space="preserve">  Unbudgeted Expense</t>
  </si>
  <si>
    <t>Restricted Funds Over/Under 15% of Highway Budget</t>
  </si>
  <si>
    <t>Unassigned Funds Over/Under 15% of Non-Highway Budget</t>
  </si>
  <si>
    <t>Combined Unassigned and Restricted Funds Over/Under 15% of total budget</t>
  </si>
  <si>
    <t>UNASSIGNED FUNDS CURRENT YEAR - With Additional Projections</t>
  </si>
  <si>
    <t>State Portion of Reimbursement from Halloween Flooding</t>
  </si>
  <si>
    <t>Vacancy savings in Police Budget</t>
  </si>
  <si>
    <t>Projected Interest Received over Budget</t>
  </si>
  <si>
    <t>Audited Balance</t>
  </si>
  <si>
    <t>Opioid Settlement</t>
  </si>
  <si>
    <t>Actual Balance  11-30-23</t>
  </si>
  <si>
    <t xml:space="preserve">Special Services Transportation Agency </t>
  </si>
  <si>
    <t>Total - Appropriations</t>
  </si>
  <si>
    <t>Community  Well Being</t>
  </si>
  <si>
    <t>Williston Community Justice Center</t>
  </si>
  <si>
    <t>CHARITABLE APPROPRIATIONS (Items in this section moved to other sections.  Included here to view historical funding. )</t>
  </si>
  <si>
    <t>Total - Donations &amp; Contracted Social and Health Services</t>
  </si>
  <si>
    <t>Regional Planning Dues CCRPC</t>
  </si>
  <si>
    <t>10-7-20-5-50.02</t>
  </si>
  <si>
    <t>10-7-20-4-00.00</t>
  </si>
  <si>
    <t>Camel's Hump Little League Field</t>
  </si>
  <si>
    <t>10-7-60-3-95.05</t>
  </si>
  <si>
    <t>10-7-60-3-95.06</t>
  </si>
  <si>
    <t>10-8-90-5-95.31</t>
  </si>
  <si>
    <t>Contract Services Chief of Police</t>
  </si>
  <si>
    <t>107-20-1-22.04</t>
  </si>
  <si>
    <t>Community outreach  Howard Center</t>
  </si>
  <si>
    <t>Community outreach -  Howard Center</t>
  </si>
  <si>
    <t>10-6-00-0-00.02</t>
  </si>
  <si>
    <t>Community Well being - transfer from fund 14 Opioid Reserve</t>
  </si>
  <si>
    <t>Town rate/SB Approved 07/06/23</t>
  </si>
  <si>
    <t>Total Town Rate/SB - To be set July 2024</t>
  </si>
  <si>
    <t>11-7-90-5-93.05</t>
  </si>
  <si>
    <t>Fiscal Year 2025</t>
  </si>
  <si>
    <t>Tax level change from FY24:</t>
  </si>
  <si>
    <t>Town Center Reserve</t>
  </si>
  <si>
    <t>10-7-20-1-30.01</t>
  </si>
  <si>
    <t>10-7-40-1-30.01</t>
  </si>
  <si>
    <t>11-7-50-1-30-01</t>
  </si>
  <si>
    <t>New Transportaion Infrastructure</t>
  </si>
  <si>
    <t>Estimated Amount to be raised from FY25 Property Taxes to support Exemptions</t>
  </si>
  <si>
    <t>Community Relations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</si>
</sst>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_(&quot;$&quot;* #,##0_);_(&quot;$&quot;* \(#,##0\);_(&quot;$&quot;* &quot;-&quot;??_);_(@_)"/>
    <numFmt numFmtId="166" formatCode="_(&quot;$&quot;* #,##0.00000_);_(&quot;$&quot;* \(#,##0.00000\);_(&quot;$&quot;* &quot;-&quot;??_);_(@_)"/>
    <numFmt numFmtId="167" formatCode="_(&quot;$&quot;* #,##0.0000_);_(&quot;$&quot;* \(#,##0.0000\);_(&quot;$&quot;* &quot;-&quot;??_);_(@_)"/>
    <numFmt numFmtId="168" formatCode="0.000%"/>
    <numFmt numFmtId="169" formatCode="_(* #,##0.0000_);_(* \(#,##0.0000\);_(* &quot;-&quot;??_);_(@_)"/>
    <numFmt numFmtId="170" formatCode="_(&quot;$&quot;* #,##0.000000_);_(&quot;$&quot;* \(#,##0.000000\);_(&quot;$&quot;* &quot;-&quot;??_);_(@_)"/>
    <numFmt numFmtId="171" formatCode="_(* #,##0.000_);_(* \(#,##0.000\);_(* &quot;-&quot;??_);_(@_)"/>
    <numFmt numFmtId="172" formatCode="_(* #,##0.00000_);_(* \(#,##0.00000\);_(* &quot;-&quot;??_);_(@_)"/>
    <numFmt numFmtId="173" formatCode="_(* #,##0.000000_);_(* \(#,##0.000000\);_(* &quot;-&quot;??????_);_(@_)"/>
    <numFmt numFmtId="174" formatCode="0.0000"/>
    <numFmt numFmtId="175" formatCode="0.00000"/>
    <numFmt numFmtId="176" formatCode="0.000000"/>
    <numFmt numFmtId="177" formatCode="0.0000000"/>
    <numFmt numFmtId="178" formatCode="_(&quot;$&quot;* #,##0.000_);_(&quot;$&quot;* \(#,##0.000\);_(&quot;$&quot;* &quot;-&quot;??_);_(@_)"/>
    <numFmt numFmtId="179" formatCode="_(&quot;$&quot;* #,##0.0_);_(&quot;$&quot;* \(#,##0.0\);_(&quot;$&quot;* &quot;-&quot;??_);_(@_)"/>
    <numFmt numFmtId="180" formatCode="00000"/>
    <numFmt numFmtId="181" formatCode="0.0%"/>
    <numFmt numFmtId="182" formatCode="[$-409]dddd\,\ mmmm\ dd\,\ yyyy"/>
    <numFmt numFmtId="183" formatCode="[$-409]h:mm:ss\ AM/PM"/>
    <numFmt numFmtId="184" formatCode="_(&quot;$&quot;* #,##0.000000_);_(&quot;$&quot;* \(#,##0.000000\);_(&quot;$&quot;* &quot;-&quot;??????_);_(@_)"/>
    <numFmt numFmtId="185" formatCode="&quot;$&quot;#,##0.0000"/>
    <numFmt numFmtId="186" formatCode="_(&quot;$&quot;* #,##0.0000_);_(&quot;$&quot;* \(#,##0.0000\);_(&quot;$&quot;* &quot;-&quot;????_);_(@_)"/>
    <numFmt numFmtId="187" formatCode="&quot;$&quot;#,##0"/>
    <numFmt numFmtId="188" formatCode="0.0000%"/>
    <numFmt numFmtId="189" formatCode="&quot;$&quot;#,##0.00"/>
    <numFmt numFmtId="190" formatCode="#,##0.0000"/>
    <numFmt numFmtId="191" formatCode="#,##0.0000_);\(#,##0.0000\)"/>
    <numFmt numFmtId="192" formatCode="#,##0.000_);\(#,##0.000\)"/>
    <numFmt numFmtId="193" formatCode="\$#,##0"/>
    <numFmt numFmtId="194" formatCode="_(* #,##0.0_);_(* \(#,##0.0\);_(* &quot;-&quot;??_);_(@_)"/>
    <numFmt numFmtId="195" formatCode="_(* #,##0_);_(* \(#,##0\);_(* &quot;-&quot;??_);_(@_)"/>
    <numFmt numFmtId="196" formatCode="_(* #,##0.0_);_(* \(#,##0.0\);_(* &quot;-&quot;_);_(@_)"/>
    <numFmt numFmtId="197" formatCode="_(* #,##0.00_);_(* \(#,##0.00\);_(* &quot;-&quot;_);_(@_)"/>
    <numFmt numFmtId="198" formatCode="_(* #,##0.000_);_(* \(#,##0.000\);_(* &quot;-&quot;_);_(@_)"/>
    <numFmt numFmtId="199" formatCode="_(* #,##0.0000_);_(* \(#,##0.0000\);_(* &quot;-&quot;_);_(@_)"/>
    <numFmt numFmtId="200" formatCode="#,##0.00000_);\(#,##0.00000\)"/>
    <numFmt numFmtId="201" formatCode="0.000"/>
    <numFmt numFmtId="202" formatCode="0_);[Red]\(0\)"/>
    <numFmt numFmtId="203" formatCode="_(&quot;$&quot;* #,##0._);_(&quot;$&quot;* \(#,##0.\);_(&quot;$&quot;* &quot;-&quot;????_);_(@_)"/>
    <numFmt numFmtId="204" formatCode="_(&quot;$&quot;* #,##0_);_(&quot;$&quot;* \(#,##0\);_(&quot;$&quot;* &quot;-&quot;????_);_(@_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(* #,##0.0_);_(* \(#,##0.0\);_(* &quot;-&quot;?_);_(@_)"/>
    <numFmt numFmtId="210" formatCode="_(* #,##0.000_);_(* \(#,##0.000\);_(* &quot;-&quot;???_);_(@_)"/>
    <numFmt numFmtId="211" formatCode="0.0000_);\(0.0000\)"/>
    <numFmt numFmtId="212" formatCode="&quot;$&quot;#,##0.0000_);\(&quot;$&quot;#,##0.0000\)"/>
    <numFmt numFmtId="213" formatCode="#,##0;[Red]#,##0"/>
    <numFmt numFmtId="214" formatCode="[$-F800]dddd\,\ mmmm\ dd\,\ yyyy"/>
    <numFmt numFmtId="215" formatCode="_(&quot;$&quot;* #,##0.00000_);_(&quot;$&quot;* \(#,##0.00000\);_(&quot;$&quot;* &quot;-&quot;?????_);_(@_)"/>
    <numFmt numFmtId="216" formatCode="_(&quot;$&quot;* #,##0.000000_);_(&quot;$&quot;* \(#,##0.000000\);_(&quot;$&quot;* &quot;-&quot;?????_);_(@_)"/>
    <numFmt numFmtId="217" formatCode="_(&quot;$&quot;* #,##0.0000_);_(&quot;$&quot;* \(#,##0.0000\);_(&quot;$&quot;* &quot;-&quot;?????_);_(@_)"/>
    <numFmt numFmtId="218" formatCode="[$-409]mmmm\ d\,\ yyyy;@"/>
  </numFmts>
  <fonts count="6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8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/>
      <bottom/>
    </border>
    <border>
      <left style="thin"/>
      <right style="thick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medium"/>
      <bottom style="thick"/>
    </border>
    <border>
      <left/>
      <right style="medium"/>
      <top style="medium"/>
      <bottom style="thick"/>
    </border>
    <border>
      <left style="thick"/>
      <right/>
      <top style="medium"/>
      <bottom style="thick"/>
    </border>
    <border>
      <left style="thin"/>
      <right style="medium"/>
      <top style="medium"/>
      <bottom style="thick"/>
    </border>
    <border>
      <left style="thick"/>
      <right style="thin"/>
      <top style="medium"/>
      <bottom style="thick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medium"/>
      <right/>
      <top style="thick"/>
      <bottom/>
    </border>
    <border>
      <left style="medium"/>
      <right style="thick"/>
      <top style="thick"/>
      <bottom/>
    </border>
    <border>
      <left style="thin"/>
      <right style="thick"/>
      <top style="thick"/>
      <bottom/>
    </border>
    <border>
      <left/>
      <right/>
      <top style="thick"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 style="thick"/>
    </border>
    <border>
      <left style="medium"/>
      <right style="medium"/>
      <top style="medium"/>
      <bottom style="thick"/>
    </border>
    <border>
      <left style="thin"/>
      <right style="thick"/>
      <top style="thin"/>
      <bottom/>
    </border>
    <border>
      <left/>
      <right style="thick"/>
      <top style="medium"/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ck"/>
    </border>
    <border>
      <left style="thin"/>
      <right/>
      <top style="medium"/>
      <bottom style="thick"/>
    </border>
    <border>
      <left style="thin"/>
      <right style="thick"/>
      <top style="medium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41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9" fontId="0" fillId="0" borderId="0" xfId="60" applyFont="1" applyFill="1" applyAlignment="1">
      <alignment/>
    </xf>
    <xf numFmtId="0" fontId="0" fillId="0" borderId="0" xfId="0" applyFont="1" applyFill="1" applyAlignment="1">
      <alignment/>
    </xf>
    <xf numFmtId="41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41" fontId="1" fillId="0" borderId="1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41" fontId="0" fillId="0" borderId="0" xfId="0" applyNumberFormat="1" applyFill="1" applyAlignment="1" applyProtection="1">
      <alignment/>
      <protection locked="0"/>
    </xf>
    <xf numFmtId="41" fontId="0" fillId="0" borderId="11" xfId="0" applyNumberFormat="1" applyFill="1" applyBorder="1" applyAlignment="1" applyProtection="1">
      <alignment/>
      <protection/>
    </xf>
    <xf numFmtId="0" fontId="0" fillId="0" borderId="12" xfId="0" applyFont="1" applyFill="1" applyBorder="1" applyAlignment="1">
      <alignment horizontal="right"/>
    </xf>
    <xf numFmtId="41" fontId="1" fillId="0" borderId="0" xfId="0" applyNumberFormat="1" applyFont="1" applyFill="1" applyAlignment="1">
      <alignment horizontal="center"/>
    </xf>
    <xf numFmtId="41" fontId="0" fillId="0" borderId="0" xfId="0" applyNumberFormat="1" applyFill="1" applyBorder="1" applyAlignment="1" applyProtection="1">
      <alignment/>
      <protection locked="0"/>
    </xf>
    <xf numFmtId="0" fontId="11" fillId="0" borderId="13" xfId="0" applyFont="1" applyFill="1" applyBorder="1" applyAlignment="1">
      <alignment/>
    </xf>
    <xf numFmtId="3" fontId="0" fillId="0" borderId="0" xfId="0" applyNumberFormat="1" applyFill="1" applyAlignment="1" applyProtection="1">
      <alignment/>
      <protection locked="0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wrapText="1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0" fillId="32" borderId="0" xfId="0" applyFill="1" applyAlignment="1">
      <alignment/>
    </xf>
    <xf numFmtId="41" fontId="0" fillId="0" borderId="0" xfId="0" applyNumberForma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4" fillId="0" borderId="0" xfId="44" applyNumberFormat="1" applyFont="1" applyFill="1" applyBorder="1" applyAlignment="1">
      <alignment/>
    </xf>
    <xf numFmtId="43" fontId="0" fillId="0" borderId="0" xfId="0" applyNumberFormat="1" applyFill="1" applyAlignment="1">
      <alignment/>
    </xf>
    <xf numFmtId="44" fontId="0" fillId="0" borderId="0" xfId="44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70" fontId="4" fillId="0" borderId="0" xfId="44" applyNumberFormat="1" applyFont="1" applyFill="1" applyBorder="1" applyAlignment="1">
      <alignment/>
    </xf>
    <xf numFmtId="0" fontId="6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188" fontId="0" fillId="0" borderId="0" xfId="0" applyNumberFormat="1" applyFill="1" applyBorder="1" applyAlignment="1">
      <alignment/>
    </xf>
    <xf numFmtId="10" fontId="0" fillId="0" borderId="0" xfId="6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 horizontal="left" wrapText="1"/>
    </xf>
    <xf numFmtId="3" fontId="0" fillId="0" borderId="0" xfId="0" applyNumberFormat="1" applyFill="1" applyAlignment="1">
      <alignment horizontal="left"/>
    </xf>
    <xf numFmtId="3" fontId="0" fillId="0" borderId="0" xfId="0" applyNumberFormat="1" applyFont="1" applyFill="1" applyAlignment="1">
      <alignment horizontal="left"/>
    </xf>
    <xf numFmtId="3" fontId="0" fillId="0" borderId="0" xfId="44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3" fontId="1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6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4" xfId="0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10" fontId="0" fillId="0" borderId="14" xfId="60" applyNumberFormat="1" applyFont="1" applyFill="1" applyBorder="1" applyAlignment="1">
      <alignment/>
    </xf>
    <xf numFmtId="165" fontId="4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/>
    </xf>
    <xf numFmtId="41" fontId="1" fillId="0" borderId="0" xfId="0" applyNumberFormat="1" applyFont="1" applyFill="1" applyAlignment="1" applyProtection="1">
      <alignment/>
      <protection/>
    </xf>
    <xf numFmtId="41" fontId="1" fillId="0" borderId="0" xfId="0" applyNumberFormat="1" applyFont="1" applyFill="1" applyAlignment="1">
      <alignment/>
    </xf>
    <xf numFmtId="41" fontId="11" fillId="0" borderId="11" xfId="0" applyNumberFormat="1" applyFont="1" applyFill="1" applyBorder="1" applyAlignment="1">
      <alignment/>
    </xf>
    <xf numFmtId="41" fontId="1" fillId="0" borderId="0" xfId="0" applyNumberFormat="1" applyFont="1" applyFill="1" applyAlignment="1" applyProtection="1">
      <alignment/>
      <protection locked="0"/>
    </xf>
    <xf numFmtId="41" fontId="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1" fontId="1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0" fillId="0" borderId="15" xfId="0" applyFill="1" applyBorder="1" applyAlignment="1">
      <alignment/>
    </xf>
    <xf numFmtId="0" fontId="4" fillId="0" borderId="15" xfId="0" applyFont="1" applyFill="1" applyBorder="1" applyAlignment="1">
      <alignment/>
    </xf>
    <xf numFmtId="165" fontId="4" fillId="0" borderId="10" xfId="44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/>
    </xf>
    <xf numFmtId="41" fontId="19" fillId="0" borderId="0" xfId="0" applyNumberFormat="1" applyFont="1" applyFill="1" applyBorder="1" applyAlignment="1">
      <alignment horizontal="right"/>
    </xf>
    <xf numFmtId="41" fontId="19" fillId="0" borderId="0" xfId="44" applyNumberFormat="1" applyFont="1" applyFill="1" applyBorder="1" applyAlignment="1">
      <alignment horizontal="right"/>
    </xf>
    <xf numFmtId="1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7" fillId="0" borderId="15" xfId="0" applyFont="1" applyFill="1" applyBorder="1" applyAlignment="1">
      <alignment/>
    </xf>
    <xf numFmtId="10" fontId="0" fillId="0" borderId="10" xfId="6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41" fontId="0" fillId="0" borderId="11" xfId="0" applyNumberFormat="1" applyFill="1" applyBorder="1" applyAlignment="1" applyProtection="1">
      <alignment/>
      <protection locked="0"/>
    </xf>
    <xf numFmtId="41" fontId="0" fillId="0" borderId="11" xfId="0" applyNumberFormat="1" applyFill="1" applyBorder="1" applyAlignment="1">
      <alignment/>
    </xf>
    <xf numFmtId="41" fontId="0" fillId="0" borderId="11" xfId="0" applyNumberFormat="1" applyFill="1" applyBorder="1" applyAlignment="1" quotePrefix="1">
      <alignment/>
    </xf>
    <xf numFmtId="41" fontId="0" fillId="0" borderId="11" xfId="0" applyNumberFormat="1" applyFont="1" applyFill="1" applyBorder="1" applyAlignment="1" applyProtection="1">
      <alignment/>
      <protection locked="0"/>
    </xf>
    <xf numFmtId="41" fontId="61" fillId="0" borderId="11" xfId="0" applyNumberFormat="1" applyFont="1" applyFill="1" applyBorder="1" applyAlignment="1" applyProtection="1">
      <alignment/>
      <protection locked="0"/>
    </xf>
    <xf numFmtId="41" fontId="0" fillId="0" borderId="11" xfId="0" applyNumberFormat="1" applyFont="1" applyFill="1" applyBorder="1" applyAlignment="1" applyProtection="1">
      <alignment horizontal="right"/>
      <protection locked="0"/>
    </xf>
    <xf numFmtId="0" fontId="0" fillId="13" borderId="0" xfId="0" applyFill="1" applyAlignment="1">
      <alignment/>
    </xf>
    <xf numFmtId="3" fontId="0" fillId="13" borderId="0" xfId="0" applyNumberFormat="1" applyFont="1" applyFill="1" applyAlignment="1">
      <alignment horizontal="left"/>
    </xf>
    <xf numFmtId="3" fontId="0" fillId="13" borderId="0" xfId="0" applyNumberFormat="1" applyFill="1" applyAlignment="1">
      <alignment/>
    </xf>
    <xf numFmtId="3" fontId="0" fillId="13" borderId="0" xfId="0" applyNumberFormat="1" applyFill="1" applyAlignment="1">
      <alignment horizontal="left"/>
    </xf>
    <xf numFmtId="41" fontId="1" fillId="0" borderId="11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10" fontId="0" fillId="0" borderId="0" xfId="0" applyNumberFormat="1" applyFill="1" applyAlignment="1" applyProtection="1">
      <alignment/>
      <protection locked="0"/>
    </xf>
    <xf numFmtId="41" fontId="0" fillId="32" borderId="0" xfId="0" applyNumberFormat="1" applyFill="1" applyAlignment="1" applyProtection="1">
      <alignment/>
      <protection locked="0"/>
    </xf>
    <xf numFmtId="0" fontId="6" fillId="0" borderId="14" xfId="0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6" fontId="4" fillId="0" borderId="0" xfId="44" applyNumberFormat="1" applyFont="1" applyFill="1" applyBorder="1" applyAlignment="1">
      <alignment horizontal="right"/>
    </xf>
    <xf numFmtId="165" fontId="4" fillId="0" borderId="0" xfId="44" applyNumberFormat="1" applyFont="1" applyFill="1" applyBorder="1" applyAlignment="1" quotePrefix="1">
      <alignment/>
    </xf>
    <xf numFmtId="186" fontId="4" fillId="0" borderId="10" xfId="44" applyNumberFormat="1" applyFont="1" applyFill="1" applyBorder="1" applyAlignment="1">
      <alignment horizontal="right"/>
    </xf>
    <xf numFmtId="165" fontId="0" fillId="0" borderId="0" xfId="0" applyNumberFormat="1" applyFill="1" applyBorder="1" applyAlignment="1">
      <alignment/>
    </xf>
    <xf numFmtId="0" fontId="62" fillId="0" borderId="0" xfId="0" applyFont="1" applyAlignment="1">
      <alignment horizontal="center"/>
    </xf>
    <xf numFmtId="3" fontId="63" fillId="0" borderId="0" xfId="0" applyNumberFormat="1" applyFont="1" applyAlignment="1">
      <alignment horizontal="center"/>
    </xf>
    <xf numFmtId="3" fontId="63" fillId="0" borderId="0" xfId="0" applyNumberFormat="1" applyFont="1" applyAlignment="1">
      <alignment horizontal="center" wrapText="1"/>
    </xf>
    <xf numFmtId="0" fontId="62" fillId="0" borderId="0" xfId="0" applyFont="1" applyAlignment="1">
      <alignment/>
    </xf>
    <xf numFmtId="0" fontId="63" fillId="0" borderId="0" xfId="0" applyFont="1" applyAlignment="1">
      <alignment horizontal="left" vertical="center"/>
    </xf>
    <xf numFmtId="0" fontId="63" fillId="0" borderId="0" xfId="0" applyFont="1" applyAlignment="1">
      <alignment/>
    </xf>
    <xf numFmtId="3" fontId="62" fillId="0" borderId="17" xfId="0" applyNumberFormat="1" applyFont="1" applyBorder="1" applyAlignment="1">
      <alignment wrapText="1"/>
    </xf>
    <xf numFmtId="0" fontId="62" fillId="0" borderId="17" xfId="0" applyFont="1" applyBorder="1" applyAlignment="1">
      <alignment/>
    </xf>
    <xf numFmtId="3" fontId="62" fillId="0" borderId="17" xfId="0" applyNumberFormat="1" applyFont="1" applyBorder="1" applyAlignment="1">
      <alignment/>
    </xf>
    <xf numFmtId="3" fontId="62" fillId="0" borderId="0" xfId="0" applyNumberFormat="1" applyFont="1" applyAlignment="1">
      <alignment wrapText="1"/>
    </xf>
    <xf numFmtId="3" fontId="62" fillId="0" borderId="0" xfId="0" applyNumberFormat="1" applyFont="1" applyAlignment="1">
      <alignment/>
    </xf>
    <xf numFmtId="0" fontId="63" fillId="0" borderId="0" xfId="0" applyFont="1" applyAlignment="1">
      <alignment horizontal="right"/>
    </xf>
    <xf numFmtId="3" fontId="62" fillId="0" borderId="18" xfId="0" applyNumberFormat="1" applyFont="1" applyBorder="1" applyAlignment="1">
      <alignment wrapText="1"/>
    </xf>
    <xf numFmtId="0" fontId="62" fillId="0" borderId="18" xfId="0" applyFont="1" applyBorder="1" applyAlignment="1">
      <alignment/>
    </xf>
    <xf numFmtId="3" fontId="62" fillId="0" borderId="18" xfId="0" applyNumberFormat="1" applyFont="1" applyBorder="1" applyAlignment="1">
      <alignment/>
    </xf>
    <xf numFmtId="3" fontId="62" fillId="0" borderId="19" xfId="0" applyNumberFormat="1" applyFont="1" applyBorder="1" applyAlignment="1">
      <alignment wrapText="1"/>
    </xf>
    <xf numFmtId="41" fontId="62" fillId="0" borderId="19" xfId="0" applyNumberFormat="1" applyFont="1" applyBorder="1" applyAlignment="1">
      <alignment wrapText="1"/>
    </xf>
    <xf numFmtId="217" fontId="4" fillId="0" borderId="0" xfId="44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/>
    </xf>
    <xf numFmtId="186" fontId="0" fillId="0" borderId="0" xfId="42" applyNumberFormat="1" applyFont="1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0" borderId="10" xfId="0" applyFill="1" applyBorder="1" applyAlignment="1">
      <alignment/>
    </xf>
    <xf numFmtId="188" fontId="0" fillId="0" borderId="10" xfId="0" applyNumberFormat="1" applyFill="1" applyBorder="1" applyAlignment="1">
      <alignment/>
    </xf>
    <xf numFmtId="10" fontId="0" fillId="0" borderId="10" xfId="60" applyNumberFormat="1" applyFont="1" applyFill="1" applyBorder="1" applyAlignment="1">
      <alignment horizontal="right"/>
    </xf>
    <xf numFmtId="41" fontId="0" fillId="0" borderId="21" xfId="0" applyNumberFormat="1" applyBorder="1" applyAlignment="1">
      <alignment/>
    </xf>
    <xf numFmtId="41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0" fontId="59" fillId="0" borderId="0" xfId="0" applyFont="1" applyAlignment="1">
      <alignment/>
    </xf>
    <xf numFmtId="3" fontId="0" fillId="32" borderId="0" xfId="0" applyNumberFormat="1" applyFont="1" applyFill="1" applyAlignment="1">
      <alignment horizontal="left"/>
    </xf>
    <xf numFmtId="4" fontId="0" fillId="0" borderId="0" xfId="0" applyNumberFormat="1" applyAlignment="1">
      <alignment/>
    </xf>
    <xf numFmtId="4" fontId="59" fillId="0" borderId="0" xfId="0" applyNumberFormat="1" applyFont="1" applyAlignment="1">
      <alignment/>
    </xf>
    <xf numFmtId="0" fontId="0" fillId="0" borderId="0" xfId="0" applyFont="1" applyAlignment="1">
      <alignment/>
    </xf>
    <xf numFmtId="41" fontId="0" fillId="0" borderId="22" xfId="0" applyNumberFormat="1" applyBorder="1" applyAlignment="1">
      <alignment/>
    </xf>
    <xf numFmtId="41" fontId="0" fillId="0" borderId="23" xfId="0" applyNumberFormat="1" applyBorder="1" applyAlignment="1">
      <alignment/>
    </xf>
    <xf numFmtId="41" fontId="0" fillId="0" borderId="24" xfId="0" applyNumberFormat="1" applyBorder="1" applyAlignment="1">
      <alignment/>
    </xf>
    <xf numFmtId="3" fontId="63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14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95" fontId="1" fillId="0" borderId="10" xfId="44" applyNumberFormat="1" applyFont="1" applyFill="1" applyBorder="1" applyAlignment="1" applyProtection="1">
      <alignment horizontal="center" wrapText="1"/>
      <protection locked="0"/>
    </xf>
    <xf numFmtId="195" fontId="1" fillId="0" borderId="0" xfId="44" applyNumberFormat="1" applyFont="1" applyFill="1" applyBorder="1" applyAlignment="1" applyProtection="1">
      <alignment horizontal="center" wrapText="1"/>
      <protection locked="0"/>
    </xf>
    <xf numFmtId="195" fontId="0" fillId="0" borderId="0" xfId="44" applyNumberFormat="1" applyFont="1" applyFill="1" applyAlignment="1">
      <alignment/>
    </xf>
    <xf numFmtId="195" fontId="0" fillId="0" borderId="17" xfId="44" applyNumberFormat="1" applyFont="1" applyFill="1" applyBorder="1" applyAlignment="1">
      <alignment/>
    </xf>
    <xf numFmtId="195" fontId="0" fillId="0" borderId="0" xfId="44" applyNumberFormat="1" applyFont="1" applyFill="1" applyAlignment="1">
      <alignment/>
    </xf>
    <xf numFmtId="195" fontId="0" fillId="0" borderId="0" xfId="44" applyNumberFormat="1" applyFont="1" applyFill="1" applyAlignment="1">
      <alignment/>
    </xf>
    <xf numFmtId="195" fontId="0" fillId="0" borderId="0" xfId="44" applyNumberFormat="1" applyFont="1" applyFill="1" applyAlignment="1">
      <alignment/>
    </xf>
    <xf numFmtId="195" fontId="0" fillId="0" borderId="0" xfId="44" applyNumberFormat="1" applyFont="1" applyFill="1" applyAlignment="1">
      <alignment/>
    </xf>
    <xf numFmtId="195" fontId="0" fillId="0" borderId="0" xfId="44" applyNumberFormat="1" applyFont="1" applyFill="1" applyAlignment="1">
      <alignment/>
    </xf>
    <xf numFmtId="195" fontId="0" fillId="0" borderId="0" xfId="44" applyNumberFormat="1" applyFont="1" applyFill="1" applyAlignment="1">
      <alignment/>
    </xf>
    <xf numFmtId="195" fontId="0" fillId="0" borderId="0" xfId="44" applyNumberFormat="1" applyFont="1" applyFill="1" applyBorder="1" applyAlignment="1">
      <alignment/>
    </xf>
    <xf numFmtId="195" fontId="1" fillId="0" borderId="25" xfId="44" applyNumberFormat="1" applyFont="1" applyFill="1" applyBorder="1" applyAlignment="1">
      <alignment/>
    </xf>
    <xf numFmtId="195" fontId="0" fillId="0" borderId="0" xfId="44" applyNumberFormat="1" applyFont="1" applyFill="1" applyAlignment="1">
      <alignment/>
    </xf>
    <xf numFmtId="195" fontId="0" fillId="0" borderId="0" xfId="44" applyNumberFormat="1" applyFont="1" applyFill="1" applyBorder="1" applyAlignment="1">
      <alignment/>
    </xf>
    <xf numFmtId="195" fontId="0" fillId="0" borderId="0" xfId="0" applyNumberFormat="1" applyFont="1" applyFill="1" applyBorder="1" applyAlignment="1" applyProtection="1">
      <alignment horizontal="right"/>
      <protection locked="0"/>
    </xf>
    <xf numFmtId="195" fontId="1" fillId="0" borderId="0" xfId="44" applyNumberFormat="1" applyFont="1" applyFill="1" applyAlignment="1">
      <alignment/>
    </xf>
    <xf numFmtId="41" fontId="20" fillId="0" borderId="0" xfId="0" applyNumberFormat="1" applyFont="1" applyAlignment="1">
      <alignment/>
    </xf>
    <xf numFmtId="41" fontId="20" fillId="0" borderId="0" xfId="0" applyNumberFormat="1" applyFont="1" applyAlignment="1">
      <alignment horizontal="center" wrapText="1"/>
    </xf>
    <xf numFmtId="41" fontId="21" fillId="0" borderId="0" xfId="0" applyNumberFormat="1" applyFont="1" applyAlignment="1">
      <alignment/>
    </xf>
    <xf numFmtId="41" fontId="21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17" fillId="0" borderId="17" xfId="0" applyFont="1" applyBorder="1" applyAlignment="1">
      <alignment/>
    </xf>
    <xf numFmtId="0" fontId="18" fillId="0" borderId="17" xfId="0" applyFont="1" applyBorder="1" applyAlignment="1">
      <alignment/>
    </xf>
    <xf numFmtId="187" fontId="18" fillId="0" borderId="17" xfId="0" applyNumberFormat="1" applyFont="1" applyBorder="1" applyAlignment="1">
      <alignment/>
    </xf>
    <xf numFmtId="42" fontId="18" fillId="0" borderId="17" xfId="0" applyNumberFormat="1" applyFont="1" applyBorder="1" applyAlignment="1">
      <alignment/>
    </xf>
    <xf numFmtId="5" fontId="18" fillId="0" borderId="17" xfId="0" applyNumberFormat="1" applyFont="1" applyBorder="1" applyAlignment="1">
      <alignment/>
    </xf>
    <xf numFmtId="186" fontId="18" fillId="0" borderId="17" xfId="0" applyNumberFormat="1" applyFont="1" applyBorder="1" applyAlignment="1">
      <alignment/>
    </xf>
    <xf numFmtId="186" fontId="18" fillId="0" borderId="0" xfId="0" applyNumberFormat="1" applyFont="1" applyAlignment="1">
      <alignment/>
    </xf>
    <xf numFmtId="0" fontId="18" fillId="0" borderId="0" xfId="0" applyFont="1" applyAlignment="1">
      <alignment/>
    </xf>
    <xf numFmtId="41" fontId="18" fillId="0" borderId="0" xfId="0" applyNumberFormat="1" applyFont="1" applyAlignment="1">
      <alignment/>
    </xf>
    <xf numFmtId="0" fontId="17" fillId="0" borderId="0" xfId="0" applyFont="1" applyAlignment="1">
      <alignment/>
    </xf>
    <xf numFmtId="189" fontId="18" fillId="0" borderId="0" xfId="0" applyNumberFormat="1" applyFont="1" applyAlignment="1">
      <alignment/>
    </xf>
    <xf numFmtId="42" fontId="18" fillId="0" borderId="0" xfId="0" applyNumberFormat="1" applyFont="1" applyAlignment="1">
      <alignment/>
    </xf>
    <xf numFmtId="189" fontId="18" fillId="0" borderId="17" xfId="0" applyNumberFormat="1" applyFont="1" applyBorder="1" applyAlignment="1">
      <alignment/>
    </xf>
    <xf numFmtId="187" fontId="18" fillId="0" borderId="0" xfId="0" applyNumberFormat="1" applyFont="1" applyAlignment="1">
      <alignment/>
    </xf>
    <xf numFmtId="195" fontId="18" fillId="0" borderId="0" xfId="44" applyNumberFormat="1" applyFont="1" applyFill="1" applyAlignment="1">
      <alignment/>
    </xf>
    <xf numFmtId="0" fontId="1" fillId="0" borderId="17" xfId="0" applyFont="1" applyFill="1" applyBorder="1" applyAlignment="1">
      <alignment horizontal="center"/>
    </xf>
    <xf numFmtId="41" fontId="0" fillId="0" borderId="0" xfId="60" applyNumberFormat="1" applyFont="1" applyFill="1" applyBorder="1" applyAlignment="1">
      <alignment/>
    </xf>
    <xf numFmtId="41" fontId="4" fillId="0" borderId="17" xfId="0" applyNumberFormat="1" applyFont="1" applyFill="1" applyBorder="1" applyAlignment="1">
      <alignment/>
    </xf>
    <xf numFmtId="165" fontId="6" fillId="0" borderId="0" xfId="44" applyNumberFormat="1" applyFont="1" applyFill="1" applyBorder="1" applyAlignment="1">
      <alignment horizontal="center"/>
    </xf>
    <xf numFmtId="174" fontId="4" fillId="0" borderId="0" xfId="44" applyNumberFormat="1" applyFont="1" applyFill="1" applyBorder="1" applyAlignment="1">
      <alignment/>
    </xf>
    <xf numFmtId="174" fontId="4" fillId="0" borderId="10" xfId="44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5" fontId="18" fillId="0" borderId="0" xfId="44" applyNumberFormat="1" applyFont="1" applyBorder="1" applyAlignment="1">
      <alignment/>
    </xf>
    <xf numFmtId="0" fontId="22" fillId="0" borderId="0" xfId="0" applyFont="1" applyAlignment="1">
      <alignment/>
    </xf>
    <xf numFmtId="44" fontId="18" fillId="0" borderId="0" xfId="44" applyFont="1" applyBorder="1" applyAlignment="1">
      <alignment/>
    </xf>
    <xf numFmtId="0" fontId="17" fillId="0" borderId="10" xfId="0" applyFont="1" applyBorder="1" applyAlignment="1">
      <alignment horizontal="center"/>
    </xf>
    <xf numFmtId="43" fontId="18" fillId="0" borderId="0" xfId="0" applyNumberFormat="1" applyFont="1" applyAlignment="1">
      <alignment/>
    </xf>
    <xf numFmtId="0" fontId="17" fillId="0" borderId="18" xfId="0" applyFont="1" applyBorder="1" applyAlignment="1">
      <alignment/>
    </xf>
    <xf numFmtId="0" fontId="18" fillId="0" borderId="18" xfId="0" applyFont="1" applyBorder="1" applyAlignment="1">
      <alignment/>
    </xf>
    <xf numFmtId="186" fontId="17" fillId="0" borderId="18" xfId="0" applyNumberFormat="1" applyFont="1" applyBorder="1" applyAlignment="1">
      <alignment horizontal="center"/>
    </xf>
    <xf numFmtId="167" fontId="18" fillId="0" borderId="0" xfId="44" applyNumberFormat="1" applyFont="1" applyAlignment="1">
      <alignment/>
    </xf>
    <xf numFmtId="0" fontId="18" fillId="0" borderId="26" xfId="0" applyFont="1" applyBorder="1" applyAlignment="1">
      <alignment/>
    </xf>
    <xf numFmtId="218" fontId="17" fillId="0" borderId="0" xfId="0" applyNumberFormat="1" applyFont="1" applyAlignment="1" quotePrefix="1">
      <alignment/>
    </xf>
    <xf numFmtId="218" fontId="18" fillId="0" borderId="0" xfId="0" applyNumberFormat="1" applyFont="1" applyAlignment="1">
      <alignment/>
    </xf>
    <xf numFmtId="0" fontId="15" fillId="0" borderId="2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95" fontId="1" fillId="0" borderId="0" xfId="44" applyNumberFormat="1" applyFont="1" applyFill="1" applyBorder="1" applyAlignment="1" applyProtection="1">
      <alignment horizontal="left" wrapText="1" indent="4"/>
      <protection locked="0"/>
    </xf>
    <xf numFmtId="195" fontId="0" fillId="0" borderId="0" xfId="44" applyNumberFormat="1" applyFont="1" applyFill="1" applyAlignment="1">
      <alignment horizontal="left" indent="4"/>
    </xf>
    <xf numFmtId="195" fontId="0" fillId="0" borderId="17" xfId="44" applyNumberFormat="1" applyFont="1" applyFill="1" applyBorder="1" applyAlignment="1">
      <alignment horizontal="left" indent="4"/>
    </xf>
    <xf numFmtId="41" fontId="0" fillId="0" borderId="28" xfId="0" applyNumberFormat="1" applyBorder="1" applyAlignment="1">
      <alignment/>
    </xf>
    <xf numFmtId="41" fontId="0" fillId="0" borderId="29" xfId="0" applyNumberFormat="1" applyBorder="1" applyAlignment="1">
      <alignment/>
    </xf>
    <xf numFmtId="41" fontId="0" fillId="0" borderId="30" xfId="0" applyNumberFormat="1" applyBorder="1" applyAlignment="1">
      <alignment/>
    </xf>
    <xf numFmtId="41" fontId="0" fillId="0" borderId="31" xfId="0" applyNumberFormat="1" applyBorder="1" applyAlignment="1">
      <alignment/>
    </xf>
    <xf numFmtId="41" fontId="0" fillId="0" borderId="32" xfId="0" applyNumberFormat="1" applyBorder="1" applyAlignment="1">
      <alignment/>
    </xf>
    <xf numFmtId="41" fontId="0" fillId="32" borderId="11" xfId="0" applyNumberFormat="1" applyFill="1" applyBorder="1" applyAlignment="1" applyProtection="1">
      <alignment/>
      <protection locked="0"/>
    </xf>
    <xf numFmtId="10" fontId="11" fillId="0" borderId="0" xfId="0" applyNumberFormat="1" applyFont="1" applyFill="1" applyBorder="1" applyAlignment="1" applyProtection="1">
      <alignment/>
      <protection locked="0"/>
    </xf>
    <xf numFmtId="10" fontId="0" fillId="0" borderId="0" xfId="60" applyNumberFormat="1" applyFont="1" applyFill="1" applyAlignment="1" applyProtection="1">
      <alignment/>
      <protection locked="0"/>
    </xf>
    <xf numFmtId="41" fontId="64" fillId="0" borderId="33" xfId="0" applyNumberFormat="1" applyFont="1" applyBorder="1" applyAlignment="1">
      <alignment horizontal="center"/>
    </xf>
    <xf numFmtId="41" fontId="64" fillId="0" borderId="34" xfId="0" applyNumberFormat="1" applyFont="1" applyBorder="1" applyAlignment="1">
      <alignment horizontal="center"/>
    </xf>
    <xf numFmtId="41" fontId="64" fillId="0" borderId="35" xfId="0" applyNumberFormat="1" applyFont="1" applyBorder="1" applyAlignment="1">
      <alignment horizontal="center"/>
    </xf>
    <xf numFmtId="41" fontId="64" fillId="0" borderId="36" xfId="0" applyNumberFormat="1" applyFont="1" applyBorder="1" applyAlignment="1">
      <alignment horizontal="center"/>
    </xf>
    <xf numFmtId="41" fontId="64" fillId="0" borderId="37" xfId="0" applyNumberFormat="1" applyFont="1" applyBorder="1" applyAlignment="1">
      <alignment horizontal="center" wrapText="1"/>
    </xf>
    <xf numFmtId="41" fontId="64" fillId="0" borderId="38" xfId="0" applyNumberFormat="1" applyFont="1" applyBorder="1" applyAlignment="1">
      <alignment horizontal="center" wrapText="1"/>
    </xf>
    <xf numFmtId="41" fontId="64" fillId="0" borderId="39" xfId="0" applyNumberFormat="1" applyFont="1" applyBorder="1" applyAlignment="1">
      <alignment horizontal="center" wrapText="1"/>
    </xf>
    <xf numFmtId="41" fontId="64" fillId="0" borderId="40" xfId="0" applyNumberFormat="1" applyFont="1" applyBorder="1" applyAlignment="1">
      <alignment horizontal="center" wrapText="1"/>
    </xf>
    <xf numFmtId="41" fontId="64" fillId="0" borderId="41" xfId="0" applyNumberFormat="1" applyFont="1" applyBorder="1" applyAlignment="1">
      <alignment horizontal="center" wrapText="1"/>
    </xf>
    <xf numFmtId="41" fontId="64" fillId="0" borderId="42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1" fontId="0" fillId="0" borderId="43" xfId="0" applyNumberFormat="1" applyBorder="1" applyAlignment="1">
      <alignment/>
    </xf>
    <xf numFmtId="41" fontId="0" fillId="0" borderId="45" xfId="0" applyNumberFormat="1" applyBorder="1" applyAlignment="1">
      <alignment/>
    </xf>
    <xf numFmtId="41" fontId="0" fillId="0" borderId="44" xfId="0" applyNumberFormat="1" applyBorder="1" applyAlignment="1">
      <alignment/>
    </xf>
    <xf numFmtId="41" fontId="0" fillId="0" borderId="47" xfId="0" applyNumberFormat="1" applyBorder="1" applyAlignment="1">
      <alignment/>
    </xf>
    <xf numFmtId="0" fontId="0" fillId="0" borderId="48" xfId="0" applyBorder="1" applyAlignment="1">
      <alignment/>
    </xf>
    <xf numFmtId="41" fontId="0" fillId="0" borderId="49" xfId="0" applyNumberFormat="1" applyBorder="1" applyAlignment="1">
      <alignment/>
    </xf>
    <xf numFmtId="41" fontId="0" fillId="0" borderId="50" xfId="0" applyNumberFormat="1" applyBorder="1" applyAlignment="1">
      <alignment/>
    </xf>
    <xf numFmtId="41" fontId="0" fillId="0" borderId="51" xfId="0" applyNumberFormat="1" applyBorder="1" applyAlignment="1">
      <alignment/>
    </xf>
    <xf numFmtId="0" fontId="65" fillId="0" borderId="0" xfId="0" applyFont="1" applyAlignment="1">
      <alignment horizontal="centerContinuous"/>
    </xf>
    <xf numFmtId="3" fontId="65" fillId="0" borderId="0" xfId="0" applyNumberFormat="1" applyFont="1" applyAlignment="1">
      <alignment horizontal="centerContinuous"/>
    </xf>
    <xf numFmtId="0" fontId="63" fillId="0" borderId="0" xfId="0" applyFont="1" applyAlignment="1">
      <alignment horizontal="center"/>
    </xf>
    <xf numFmtId="41" fontId="62" fillId="0" borderId="17" xfId="0" applyNumberFormat="1" applyFont="1" applyBorder="1" applyAlignment="1">
      <alignment/>
    </xf>
    <xf numFmtId="41" fontId="62" fillId="0" borderId="0" xfId="0" applyNumberFormat="1" applyFont="1" applyAlignment="1">
      <alignment/>
    </xf>
    <xf numFmtId="41" fontId="62" fillId="0" borderId="18" xfId="0" applyNumberFormat="1" applyFont="1" applyBorder="1" applyAlignment="1">
      <alignment/>
    </xf>
    <xf numFmtId="41" fontId="62" fillId="0" borderId="19" xfId="0" applyNumberFormat="1" applyFont="1" applyBorder="1" applyAlignment="1">
      <alignment/>
    </xf>
    <xf numFmtId="41" fontId="62" fillId="0" borderId="0" xfId="0" applyNumberFormat="1" applyFont="1" applyAlignment="1">
      <alignment wrapText="1"/>
    </xf>
    <xf numFmtId="3" fontId="63" fillId="0" borderId="0" xfId="0" applyNumberFormat="1" applyFont="1" applyAlignment="1">
      <alignment wrapText="1"/>
    </xf>
    <xf numFmtId="0" fontId="63" fillId="0" borderId="0" xfId="57" applyFont="1">
      <alignment/>
      <protection/>
    </xf>
    <xf numFmtId="0" fontId="0" fillId="0" borderId="0" xfId="57">
      <alignment/>
      <protection/>
    </xf>
    <xf numFmtId="3" fontId="63" fillId="0" borderId="0" xfId="57" applyNumberFormat="1" applyFont="1">
      <alignment/>
      <protection/>
    </xf>
    <xf numFmtId="195" fontId="0" fillId="0" borderId="0" xfId="44" applyNumberFormat="1" applyFont="1" applyFill="1" applyAlignment="1">
      <alignment horizontal="left" indent="4"/>
    </xf>
    <xf numFmtId="195" fontId="0" fillId="0" borderId="0" xfId="44" applyNumberFormat="1" applyFont="1" applyFill="1" applyAlignment="1">
      <alignment horizontal="left" indent="4"/>
    </xf>
    <xf numFmtId="195" fontId="0" fillId="0" borderId="0" xfId="44" applyNumberFormat="1" applyFont="1" applyFill="1" applyAlignment="1">
      <alignment horizontal="left" indent="4"/>
    </xf>
    <xf numFmtId="195" fontId="0" fillId="0" borderId="0" xfId="44" applyNumberFormat="1" applyFont="1" applyFill="1" applyAlignment="1">
      <alignment horizontal="left" indent="4"/>
    </xf>
    <xf numFmtId="195" fontId="0" fillId="0" borderId="0" xfId="44" applyNumberFormat="1" applyFont="1" applyFill="1" applyAlignment="1">
      <alignment horizontal="left" indent="4"/>
    </xf>
    <xf numFmtId="195" fontId="0" fillId="0" borderId="0" xfId="44" applyNumberFormat="1" applyFont="1" applyFill="1" applyAlignment="1">
      <alignment horizontal="left" indent="4"/>
    </xf>
    <xf numFmtId="195" fontId="0" fillId="0" borderId="0" xfId="44" applyNumberFormat="1" applyFont="1" applyFill="1" applyAlignment="1">
      <alignment horizontal="left" indent="4"/>
    </xf>
    <xf numFmtId="195" fontId="0" fillId="0" borderId="0" xfId="44" applyNumberFormat="1" applyFont="1" applyFill="1" applyBorder="1" applyAlignment="1">
      <alignment horizontal="left" indent="4"/>
    </xf>
    <xf numFmtId="195" fontId="0" fillId="0" borderId="0" xfId="44" applyNumberFormat="1" applyFont="1" applyFill="1" applyBorder="1" applyAlignment="1">
      <alignment horizontal="left" indent="4"/>
    </xf>
    <xf numFmtId="195" fontId="0" fillId="0" borderId="0" xfId="44" applyNumberFormat="1" applyFont="1" applyFill="1" applyBorder="1" applyAlignment="1">
      <alignment horizontal="left" indent="4"/>
    </xf>
    <xf numFmtId="195" fontId="1" fillId="0" borderId="25" xfId="44" applyNumberFormat="1" applyFont="1" applyFill="1" applyBorder="1" applyAlignment="1">
      <alignment horizontal="left" indent="4"/>
    </xf>
    <xf numFmtId="41" fontId="0" fillId="0" borderId="50" xfId="0" applyNumberFormat="1" applyFill="1" applyBorder="1" applyAlignment="1" applyProtection="1">
      <alignment/>
      <protection locked="0"/>
    </xf>
    <xf numFmtId="41" fontId="1" fillId="0" borderId="18" xfId="0" applyNumberFormat="1" applyFont="1" applyFill="1" applyBorder="1" applyAlignment="1">
      <alignment horizont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right"/>
    </xf>
    <xf numFmtId="195" fontId="0" fillId="32" borderId="0" xfId="44" applyNumberFormat="1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62" fillId="0" borderId="0" xfId="0" applyFont="1" applyAlignment="1">
      <alignment/>
    </xf>
    <xf numFmtId="3" fontId="62" fillId="0" borderId="0" xfId="0" applyNumberFormat="1" applyFont="1" applyAlignment="1">
      <alignment wrapText="1"/>
    </xf>
    <xf numFmtId="3" fontId="62" fillId="0" borderId="0" xfId="0" applyNumberFormat="1" applyFont="1" applyAlignment="1">
      <alignment/>
    </xf>
    <xf numFmtId="3" fontId="63" fillId="0" borderId="0" xfId="0" applyNumberFormat="1" applyFont="1" applyAlignment="1">
      <alignment horizontal="center" vertical="center" wrapText="1"/>
    </xf>
    <xf numFmtId="41" fontId="62" fillId="0" borderId="0" xfId="0" applyNumberFormat="1" applyFont="1" applyAlignment="1">
      <alignment/>
    </xf>
    <xf numFmtId="41" fontId="63" fillId="0" borderId="19" xfId="0" applyNumberFormat="1" applyFont="1" applyBorder="1" applyAlignment="1">
      <alignment/>
    </xf>
    <xf numFmtId="0" fontId="62" fillId="31" borderId="0" xfId="0" applyFont="1" applyFill="1" applyAlignment="1">
      <alignment/>
    </xf>
    <xf numFmtId="3" fontId="62" fillId="31" borderId="0" xfId="0" applyNumberFormat="1" applyFont="1" applyFill="1" applyAlignment="1">
      <alignment wrapText="1"/>
    </xf>
    <xf numFmtId="3" fontId="62" fillId="31" borderId="0" xfId="0" applyNumberFormat="1" applyFont="1" applyFill="1" applyAlignment="1">
      <alignment/>
    </xf>
    <xf numFmtId="0" fontId="63" fillId="31" borderId="0" xfId="0" applyFont="1" applyFill="1" applyAlignment="1">
      <alignment/>
    </xf>
    <xf numFmtId="41" fontId="0" fillId="32" borderId="46" xfId="0" applyNumberFormat="1" applyFill="1" applyBorder="1" applyAlignment="1">
      <alignment/>
    </xf>
    <xf numFmtId="0" fontId="0" fillId="32" borderId="46" xfId="0" applyFill="1" applyBorder="1" applyAlignment="1">
      <alignment/>
    </xf>
    <xf numFmtId="0" fontId="0" fillId="32" borderId="52" xfId="0" applyFill="1" applyBorder="1" applyAlignment="1">
      <alignment/>
    </xf>
    <xf numFmtId="41" fontId="0" fillId="32" borderId="53" xfId="0" applyNumberFormat="1" applyFill="1" applyBorder="1" applyAlignment="1">
      <alignment/>
    </xf>
    <xf numFmtId="41" fontId="0" fillId="0" borderId="46" xfId="0" applyNumberFormat="1" applyFill="1" applyBorder="1" applyAlignment="1">
      <alignment/>
    </xf>
    <xf numFmtId="0" fontId="1" fillId="0" borderId="0" xfId="0" applyFont="1" applyAlignment="1">
      <alignment/>
    </xf>
    <xf numFmtId="41" fontId="0" fillId="0" borderId="0" xfId="0" applyNumberFormat="1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41" fontId="0" fillId="0" borderId="11" xfId="0" applyNumberFormat="1" applyBorder="1" applyAlignment="1" applyProtection="1">
      <alignment/>
      <protection locked="0"/>
    </xf>
    <xf numFmtId="0" fontId="0" fillId="0" borderId="12" xfId="0" applyFont="1" applyBorder="1" applyAlignment="1">
      <alignment horizontal="right"/>
    </xf>
    <xf numFmtId="41" fontId="0" fillId="0" borderId="11" xfId="0" applyNumberForma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horizontal="left"/>
    </xf>
    <xf numFmtId="0" fontId="62" fillId="0" borderId="0" xfId="0" applyFont="1" applyFill="1" applyAlignment="1">
      <alignment/>
    </xf>
    <xf numFmtId="3" fontId="62" fillId="0" borderId="0" xfId="0" applyNumberFormat="1" applyFont="1" applyFill="1" applyAlignment="1">
      <alignment/>
    </xf>
    <xf numFmtId="41" fontId="0" fillId="0" borderId="11" xfId="0" applyNumberFormat="1" applyFill="1" applyBorder="1" applyAlignment="1" applyProtection="1">
      <alignment horizontal="left"/>
      <protection locked="0"/>
    </xf>
    <xf numFmtId="41" fontId="0" fillId="33" borderId="11" xfId="0" applyNumberFormat="1" applyFont="1" applyFill="1" applyBorder="1" applyAlignment="1" applyProtection="1">
      <alignment/>
      <protection locked="0"/>
    </xf>
    <xf numFmtId="195" fontId="0" fillId="32" borderId="0" xfId="44" applyNumberFormat="1" applyFont="1" applyFill="1" applyAlignment="1">
      <alignment/>
    </xf>
    <xf numFmtId="195" fontId="0" fillId="32" borderId="0" xfId="44" applyNumberFormat="1" applyFont="1" applyFill="1" applyAlignment="1">
      <alignment/>
    </xf>
    <xf numFmtId="165" fontId="4" fillId="8" borderId="0" xfId="44" applyNumberFormat="1" applyFont="1" applyFill="1" applyBorder="1" applyAlignment="1">
      <alignment/>
    </xf>
    <xf numFmtId="41" fontId="21" fillId="0" borderId="0" xfId="0" applyNumberFormat="1" applyFont="1" applyFill="1" applyAlignment="1">
      <alignment horizontal="right"/>
    </xf>
    <xf numFmtId="41" fontId="0" fillId="0" borderId="43" xfId="0" applyNumberFormat="1" applyFill="1" applyBorder="1" applyAlignment="1">
      <alignment/>
    </xf>
    <xf numFmtId="0" fontId="0" fillId="0" borderId="44" xfId="0" applyFill="1" applyBorder="1" applyAlignment="1">
      <alignment/>
    </xf>
    <xf numFmtId="41" fontId="0" fillId="0" borderId="45" xfId="0" applyNumberFormat="1" applyFill="1" applyBorder="1" applyAlignment="1">
      <alignment/>
    </xf>
    <xf numFmtId="41" fontId="0" fillId="0" borderId="52" xfId="0" applyNumberFormat="1" applyFill="1" applyBorder="1" applyAlignment="1">
      <alignment/>
    </xf>
    <xf numFmtId="41" fontId="64" fillId="0" borderId="5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0" fillId="0" borderId="55" xfId="0" applyBorder="1" applyAlignment="1">
      <alignment/>
    </xf>
    <xf numFmtId="0" fontId="64" fillId="0" borderId="38" xfId="0" applyFont="1" applyBorder="1" applyAlignment="1">
      <alignment/>
    </xf>
    <xf numFmtId="0" fontId="0" fillId="0" borderId="56" xfId="0" applyBorder="1" applyAlignment="1">
      <alignment/>
    </xf>
    <xf numFmtId="0" fontId="59" fillId="0" borderId="0" xfId="0" applyFont="1" applyBorder="1" applyAlignment="1">
      <alignment/>
    </xf>
    <xf numFmtId="0" fontId="0" fillId="8" borderId="56" xfId="0" applyFill="1" applyBorder="1" applyAlignment="1">
      <alignment/>
    </xf>
    <xf numFmtId="41" fontId="0" fillId="0" borderId="0" xfId="0" applyNumberFormat="1" applyFill="1" applyBorder="1" applyAlignment="1">
      <alignment/>
    </xf>
    <xf numFmtId="0" fontId="0" fillId="32" borderId="56" xfId="0" applyFill="1" applyBorder="1" applyAlignment="1">
      <alignment/>
    </xf>
    <xf numFmtId="0" fontId="0" fillId="0" borderId="57" xfId="0" applyBorder="1" applyAlignment="1">
      <alignment/>
    </xf>
    <xf numFmtId="0" fontId="59" fillId="0" borderId="12" xfId="0" applyFont="1" applyBorder="1" applyAlignment="1">
      <alignment/>
    </xf>
    <xf numFmtId="41" fontId="0" fillId="0" borderId="58" xfId="0" applyNumberFormat="1" applyBorder="1" applyAlignment="1">
      <alignment/>
    </xf>
    <xf numFmtId="41" fontId="0" fillId="0" borderId="59" xfId="0" applyNumberFormat="1" applyBorder="1" applyAlignment="1">
      <alignment/>
    </xf>
    <xf numFmtId="41" fontId="0" fillId="0" borderId="60" xfId="0" applyNumberFormat="1" applyFill="1" applyBorder="1" applyAlignment="1">
      <alignment/>
    </xf>
    <xf numFmtId="0" fontId="59" fillId="0" borderId="55" xfId="0" applyFont="1" applyBorder="1" applyAlignment="1">
      <alignment/>
    </xf>
    <xf numFmtId="0" fontId="0" fillId="0" borderId="38" xfId="0" applyBorder="1" applyAlignment="1">
      <alignment/>
    </xf>
    <xf numFmtId="41" fontId="0" fillId="0" borderId="33" xfId="0" applyNumberFormat="1" applyBorder="1" applyAlignment="1">
      <alignment/>
    </xf>
    <xf numFmtId="41" fontId="0" fillId="0" borderId="34" xfId="0" applyNumberFormat="1" applyBorder="1" applyAlignment="1">
      <alignment/>
    </xf>
    <xf numFmtId="41" fontId="0" fillId="0" borderId="35" xfId="0" applyNumberFormat="1" applyBorder="1" applyAlignment="1">
      <alignment/>
    </xf>
    <xf numFmtId="41" fontId="0" fillId="0" borderId="36" xfId="0" applyNumberFormat="1" applyBorder="1" applyAlignment="1">
      <alignment/>
    </xf>
    <xf numFmtId="41" fontId="0" fillId="0" borderId="37" xfId="0" applyNumberFormat="1" applyBorder="1" applyAlignment="1">
      <alignment/>
    </xf>
    <xf numFmtId="41" fontId="0" fillId="0" borderId="38" xfId="0" applyNumberFormat="1" applyBorder="1" applyAlignment="1">
      <alignment/>
    </xf>
    <xf numFmtId="41" fontId="0" fillId="0" borderId="61" xfId="0" applyNumberFormat="1" applyBorder="1" applyAlignment="1">
      <alignment/>
    </xf>
    <xf numFmtId="0" fontId="0" fillId="0" borderId="62" xfId="0" applyBorder="1" applyAlignment="1">
      <alignment/>
    </xf>
    <xf numFmtId="41" fontId="0" fillId="0" borderId="62" xfId="0" applyNumberFormat="1" applyBorder="1" applyAlignment="1">
      <alignment/>
    </xf>
    <xf numFmtId="0" fontId="0" fillId="0" borderId="63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0" fillId="0" borderId="64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1" fillId="0" borderId="64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8" fillId="0" borderId="66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0" xfId="0" applyFont="1" applyAlignment="1">
      <alignment horizontal="center"/>
    </xf>
    <xf numFmtId="218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right"/>
    </xf>
    <xf numFmtId="0" fontId="18" fillId="0" borderId="25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7" fillId="0" borderId="0" xfId="0" applyFont="1" applyAlignment="1">
      <alignment horizontal="center"/>
    </xf>
    <xf numFmtId="0" fontId="64" fillId="0" borderId="54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8"/>
  <sheetViews>
    <sheetView view="pageBreakPreview" zoomScale="145" zoomScaleSheetLayoutView="145" workbookViewId="0" topLeftCell="A1">
      <pane ySplit="1" topLeftCell="A38" activePane="bottomLeft" state="frozen"/>
      <selection pane="topLeft" activeCell="A1" sqref="A1"/>
      <selection pane="bottomLeft" activeCell="F40" sqref="F40"/>
    </sheetView>
  </sheetViews>
  <sheetFormatPr defaultColWidth="8.8515625" defaultRowHeight="12.75"/>
  <cols>
    <col min="1" max="1" width="14.57421875" style="7" bestFit="1" customWidth="1"/>
    <col min="2" max="2" width="48.421875" style="7" customWidth="1"/>
    <col min="3" max="3" width="12.7109375" style="16" customWidth="1"/>
    <col min="4" max="6" width="12.7109375" style="101" customWidth="1"/>
    <col min="7" max="7" width="12.7109375" style="16" customWidth="1"/>
    <col min="8" max="8" width="14.421875" style="46" customWidth="1"/>
    <col min="9" max="9" width="12.28125" style="25" customWidth="1"/>
    <col min="10" max="10" width="28.57421875" style="25" customWidth="1"/>
    <col min="11" max="11" width="11.28125" style="25" customWidth="1"/>
    <col min="12" max="12" width="10.28125" style="25" customWidth="1"/>
    <col min="13" max="13" width="8.8515625" style="7" customWidth="1"/>
    <col min="14" max="16384" width="8.8515625" style="7" customWidth="1"/>
  </cols>
  <sheetData>
    <row r="1" spans="1:12" s="14" customFormat="1" ht="30" customHeight="1" thickBot="1">
      <c r="A1" s="12" t="s">
        <v>49</v>
      </c>
      <c r="B1" s="12" t="s">
        <v>18</v>
      </c>
      <c r="C1" s="13" t="s">
        <v>47</v>
      </c>
      <c r="D1" s="13" t="s">
        <v>712</v>
      </c>
      <c r="E1" s="13" t="s">
        <v>564</v>
      </c>
      <c r="F1" s="13" t="s">
        <v>718</v>
      </c>
      <c r="G1" s="13" t="s">
        <v>742</v>
      </c>
      <c r="H1" s="45"/>
      <c r="I1" s="24"/>
      <c r="J1" s="24"/>
      <c r="K1" s="24"/>
      <c r="L1" s="24"/>
    </row>
    <row r="2" spans="1:6" ht="19.5" customHeight="1">
      <c r="A2" s="15"/>
      <c r="B2" s="15" t="s">
        <v>0</v>
      </c>
      <c r="D2" s="16"/>
      <c r="E2" s="16"/>
      <c r="F2" s="16"/>
    </row>
    <row r="3" spans="1:8" ht="19.5" customHeight="1" thickBot="1">
      <c r="A3" s="9" t="s">
        <v>50</v>
      </c>
      <c r="B3" s="9" t="s">
        <v>286</v>
      </c>
      <c r="C3" s="20">
        <v>260113</v>
      </c>
      <c r="D3" s="20">
        <v>262808</v>
      </c>
      <c r="E3" s="20">
        <v>327683</v>
      </c>
      <c r="F3" s="20">
        <v>353108</v>
      </c>
      <c r="G3" s="100">
        <f>(F3-E3)/E3</f>
        <v>0.07759023202302225</v>
      </c>
      <c r="H3" s="47"/>
    </row>
    <row r="4" spans="1:8" ht="19.5" customHeight="1" thickBot="1" thickTop="1">
      <c r="A4" s="9" t="s">
        <v>534</v>
      </c>
      <c r="B4" s="9" t="s">
        <v>531</v>
      </c>
      <c r="C4" s="87">
        <v>50000</v>
      </c>
      <c r="D4" s="87">
        <v>50000</v>
      </c>
      <c r="E4" s="87">
        <v>0</v>
      </c>
      <c r="F4" s="87">
        <v>0</v>
      </c>
      <c r="G4" s="100">
        <v>0</v>
      </c>
      <c r="H4" s="47"/>
    </row>
    <row r="5" spans="1:8" ht="19.5" customHeight="1" thickBot="1" thickTop="1">
      <c r="A5" s="9" t="s">
        <v>535</v>
      </c>
      <c r="B5" s="9" t="s">
        <v>48</v>
      </c>
      <c r="C5" s="87">
        <v>3000</v>
      </c>
      <c r="D5" s="87">
        <v>0</v>
      </c>
      <c r="E5" s="87">
        <v>0</v>
      </c>
      <c r="F5" s="87">
        <v>0</v>
      </c>
      <c r="G5" s="100">
        <v>0</v>
      </c>
      <c r="H5" s="47"/>
    </row>
    <row r="6" spans="1:8" ht="19.5" customHeight="1" thickBot="1" thickTop="1">
      <c r="A6" s="7" t="s">
        <v>51</v>
      </c>
      <c r="B6" s="9" t="s">
        <v>287</v>
      </c>
      <c r="C6" s="87">
        <v>3000</v>
      </c>
      <c r="D6" s="87">
        <v>3135.79</v>
      </c>
      <c r="E6" s="87">
        <v>3000</v>
      </c>
      <c r="F6" s="87">
        <v>3000</v>
      </c>
      <c r="G6" s="100">
        <f aca="true" t="shared" si="0" ref="G6:G69">(F6-E6)/E6</f>
        <v>0</v>
      </c>
      <c r="H6" s="47"/>
    </row>
    <row r="7" spans="1:7" ht="19.5" customHeight="1" thickBot="1" thickTop="1">
      <c r="A7" s="7" t="s">
        <v>53</v>
      </c>
      <c r="B7" s="9" t="s">
        <v>289</v>
      </c>
      <c r="C7" s="87">
        <v>10000</v>
      </c>
      <c r="D7" s="87">
        <v>11699.6</v>
      </c>
      <c r="E7" s="87">
        <v>10000</v>
      </c>
      <c r="F7" s="87">
        <v>10000</v>
      </c>
      <c r="G7" s="100">
        <f t="shared" si="0"/>
        <v>0</v>
      </c>
    </row>
    <row r="8" spans="1:8" ht="19.5" customHeight="1" thickBot="1" thickTop="1">
      <c r="A8" s="7" t="s">
        <v>52</v>
      </c>
      <c r="B8" s="9" t="s">
        <v>288</v>
      </c>
      <c r="C8" s="87">
        <v>5000</v>
      </c>
      <c r="D8" s="87">
        <v>5000</v>
      </c>
      <c r="E8" s="87">
        <v>5000</v>
      </c>
      <c r="F8" s="87">
        <v>5000</v>
      </c>
      <c r="G8" s="100">
        <f t="shared" si="0"/>
        <v>0</v>
      </c>
      <c r="H8" s="47"/>
    </row>
    <row r="9" spans="1:7" ht="19.5" customHeight="1" thickBot="1" thickTop="1">
      <c r="A9" s="7" t="s">
        <v>54</v>
      </c>
      <c r="B9" s="9" t="s">
        <v>290</v>
      </c>
      <c r="C9" s="87">
        <v>5000</v>
      </c>
      <c r="D9" s="87">
        <v>10077.04</v>
      </c>
      <c r="E9" s="87">
        <v>10000</v>
      </c>
      <c r="F9" s="87">
        <v>10000</v>
      </c>
      <c r="G9" s="100">
        <f t="shared" si="0"/>
        <v>0</v>
      </c>
    </row>
    <row r="10" spans="1:13" ht="19.5" customHeight="1" thickBot="1" thickTop="1">
      <c r="A10" s="7" t="s">
        <v>55</v>
      </c>
      <c r="B10" s="9" t="s">
        <v>291</v>
      </c>
      <c r="C10" s="87">
        <f>SUM(C3:C9)*0.077</f>
        <v>25880.701</v>
      </c>
      <c r="D10" s="87">
        <v>26219.07</v>
      </c>
      <c r="E10" s="87">
        <v>27318</v>
      </c>
      <c r="F10" s="87">
        <v>29345</v>
      </c>
      <c r="G10" s="100">
        <f t="shared" si="0"/>
        <v>0.07420016106596383</v>
      </c>
      <c r="M10" s="1"/>
    </row>
    <row r="11" spans="1:8" ht="19.5" customHeight="1" thickBot="1" thickTop="1">
      <c r="A11" s="7" t="s">
        <v>56</v>
      </c>
      <c r="B11" s="9" t="s">
        <v>292</v>
      </c>
      <c r="C11" s="87">
        <v>16448</v>
      </c>
      <c r="D11" s="87">
        <v>19624.68</v>
      </c>
      <c r="E11" s="87">
        <v>20736</v>
      </c>
      <c r="F11" s="87">
        <v>22646</v>
      </c>
      <c r="G11" s="100">
        <f t="shared" si="0"/>
        <v>0.09211033950617284</v>
      </c>
      <c r="H11" s="47"/>
    </row>
    <row r="12" spans="1:8" ht="19.5" customHeight="1" thickBot="1" thickTop="1">
      <c r="A12" s="7" t="s">
        <v>57</v>
      </c>
      <c r="B12" s="9" t="s">
        <v>571</v>
      </c>
      <c r="C12" s="87">
        <v>37591</v>
      </c>
      <c r="D12" s="87">
        <v>19774.19</v>
      </c>
      <c r="E12" s="87">
        <v>20817</v>
      </c>
      <c r="F12" s="87">
        <v>23611</v>
      </c>
      <c r="G12" s="100">
        <f t="shared" si="0"/>
        <v>0.13421722630542346</v>
      </c>
      <c r="H12" s="47"/>
    </row>
    <row r="13" spans="1:8" ht="19.5" customHeight="1" thickBot="1" thickTop="1">
      <c r="A13" s="7" t="s">
        <v>58</v>
      </c>
      <c r="B13" s="9" t="s">
        <v>294</v>
      </c>
      <c r="C13" s="87">
        <v>3055</v>
      </c>
      <c r="D13" s="87">
        <v>1882.3</v>
      </c>
      <c r="E13" s="87">
        <v>1044</v>
      </c>
      <c r="F13" s="87">
        <v>901</v>
      </c>
      <c r="G13" s="100">
        <f t="shared" si="0"/>
        <v>-0.13697318007662834</v>
      </c>
      <c r="H13" s="47"/>
    </row>
    <row r="14" spans="1:7" ht="19.5" customHeight="1" thickBot="1" thickTop="1">
      <c r="A14" s="7" t="s">
        <v>59</v>
      </c>
      <c r="B14" s="9" t="s">
        <v>295</v>
      </c>
      <c r="C14" s="87">
        <v>1500</v>
      </c>
      <c r="D14" s="87">
        <v>1668.59</v>
      </c>
      <c r="E14" s="87">
        <v>1750</v>
      </c>
      <c r="F14" s="87">
        <v>1740</v>
      </c>
      <c r="G14" s="100">
        <f t="shared" si="0"/>
        <v>-0.005714285714285714</v>
      </c>
    </row>
    <row r="15" spans="1:8" ht="19.5" customHeight="1" thickBot="1" thickTop="1">
      <c r="A15" s="7" t="s">
        <v>60</v>
      </c>
      <c r="B15" s="9" t="s">
        <v>296</v>
      </c>
      <c r="C15" s="87">
        <v>2300</v>
      </c>
      <c r="D15" s="87">
        <v>2385</v>
      </c>
      <c r="E15" s="87">
        <v>2300</v>
      </c>
      <c r="F15" s="87">
        <v>2500</v>
      </c>
      <c r="G15" s="100">
        <f t="shared" si="0"/>
        <v>0.08695652173913043</v>
      </c>
      <c r="H15" s="47"/>
    </row>
    <row r="16" spans="1:7" ht="19.5" customHeight="1" thickBot="1" thickTop="1">
      <c r="A16" s="7" t="s">
        <v>61</v>
      </c>
      <c r="B16" s="9" t="s">
        <v>297</v>
      </c>
      <c r="C16" s="87">
        <v>350</v>
      </c>
      <c r="D16" s="87">
        <v>120</v>
      </c>
      <c r="E16" s="87">
        <v>350</v>
      </c>
      <c r="F16" s="87">
        <v>350</v>
      </c>
      <c r="G16" s="100">
        <f t="shared" si="0"/>
        <v>0</v>
      </c>
    </row>
    <row r="17" spans="1:7" ht="19.5" customHeight="1" thickBot="1" thickTop="1">
      <c r="A17" s="9" t="s">
        <v>62</v>
      </c>
      <c r="B17" s="9" t="s">
        <v>298</v>
      </c>
      <c r="C17" s="87">
        <v>1250</v>
      </c>
      <c r="D17" s="87">
        <v>892.27</v>
      </c>
      <c r="E17" s="87">
        <v>1250</v>
      </c>
      <c r="F17" s="87">
        <v>2000</v>
      </c>
      <c r="G17" s="100">
        <f t="shared" si="0"/>
        <v>0.6</v>
      </c>
    </row>
    <row r="18" spans="1:8" ht="19.5" customHeight="1" thickBot="1" thickTop="1">
      <c r="A18" s="7" t="s">
        <v>63</v>
      </c>
      <c r="B18" s="9" t="s">
        <v>299</v>
      </c>
      <c r="C18" s="87">
        <v>5000</v>
      </c>
      <c r="D18" s="87">
        <v>1205.62</v>
      </c>
      <c r="E18" s="87">
        <v>5000</v>
      </c>
      <c r="F18" s="87">
        <v>5000</v>
      </c>
      <c r="G18" s="100">
        <f t="shared" si="0"/>
        <v>0</v>
      </c>
      <c r="H18" s="47"/>
    </row>
    <row r="19" spans="1:8" ht="19.5" customHeight="1" thickBot="1" thickTop="1">
      <c r="A19" s="7" t="s">
        <v>64</v>
      </c>
      <c r="B19" s="9" t="s">
        <v>300</v>
      </c>
      <c r="C19" s="87">
        <v>100</v>
      </c>
      <c r="D19" s="87">
        <v>331.68</v>
      </c>
      <c r="E19" s="87">
        <v>250</v>
      </c>
      <c r="F19" s="87">
        <v>400</v>
      </c>
      <c r="G19" s="100">
        <f t="shared" si="0"/>
        <v>0.6</v>
      </c>
      <c r="H19" s="47"/>
    </row>
    <row r="20" spans="1:7" ht="19.5" customHeight="1" thickBot="1" thickTop="1">
      <c r="A20" s="7" t="s">
        <v>65</v>
      </c>
      <c r="B20" s="9" t="s">
        <v>301</v>
      </c>
      <c r="C20" s="87">
        <v>1500</v>
      </c>
      <c r="D20" s="87">
        <v>1541.56</v>
      </c>
      <c r="E20" s="87">
        <v>1500</v>
      </c>
      <c r="F20" s="87">
        <v>2500</v>
      </c>
      <c r="G20" s="100">
        <f t="shared" si="0"/>
        <v>0.6666666666666666</v>
      </c>
    </row>
    <row r="21" spans="1:7" ht="19.5" customHeight="1" thickBot="1" thickTop="1">
      <c r="A21" s="7" t="s">
        <v>66</v>
      </c>
      <c r="B21" s="9" t="s">
        <v>302</v>
      </c>
      <c r="C21" s="87">
        <v>3000</v>
      </c>
      <c r="D21" s="87">
        <v>1862</v>
      </c>
      <c r="E21" s="87">
        <v>5000</v>
      </c>
      <c r="F21" s="87">
        <v>3000</v>
      </c>
      <c r="G21" s="100">
        <f t="shared" si="0"/>
        <v>-0.4</v>
      </c>
    </row>
    <row r="22" spans="1:7" ht="19.5" customHeight="1" thickBot="1" thickTop="1">
      <c r="A22" s="7" t="s">
        <v>67</v>
      </c>
      <c r="B22" s="9" t="s">
        <v>303</v>
      </c>
      <c r="C22" s="87">
        <v>3600</v>
      </c>
      <c r="D22" s="87">
        <v>4888.69</v>
      </c>
      <c r="E22" s="87">
        <v>3600</v>
      </c>
      <c r="F22" s="87">
        <v>3000</v>
      </c>
      <c r="G22" s="100">
        <f t="shared" si="0"/>
        <v>-0.16666666666666666</v>
      </c>
    </row>
    <row r="23" spans="1:7" ht="18.75" customHeight="1" thickBot="1" thickTop="1">
      <c r="A23" s="7" t="s">
        <v>68</v>
      </c>
      <c r="B23" s="9" t="s">
        <v>304</v>
      </c>
      <c r="C23" s="87">
        <v>5500</v>
      </c>
      <c r="D23" s="87">
        <v>8369.12</v>
      </c>
      <c r="E23" s="87">
        <v>6500</v>
      </c>
      <c r="F23" s="87">
        <v>8000</v>
      </c>
      <c r="G23" s="100">
        <f t="shared" si="0"/>
        <v>0.23076923076923078</v>
      </c>
    </row>
    <row r="24" spans="1:8" ht="19.5" customHeight="1" thickBot="1" thickTop="1">
      <c r="A24" s="7" t="s">
        <v>69</v>
      </c>
      <c r="B24" s="9" t="s">
        <v>305</v>
      </c>
      <c r="C24" s="87">
        <v>13000</v>
      </c>
      <c r="D24" s="87">
        <v>2411.15</v>
      </c>
      <c r="E24" s="87">
        <v>10000</v>
      </c>
      <c r="F24" s="87">
        <v>10000</v>
      </c>
      <c r="G24" s="100">
        <f t="shared" si="0"/>
        <v>0</v>
      </c>
      <c r="H24" s="141"/>
    </row>
    <row r="25" spans="1:8" ht="19.5" customHeight="1" thickBot="1" thickTop="1">
      <c r="A25" s="7" t="s">
        <v>70</v>
      </c>
      <c r="B25" s="9" t="s">
        <v>306</v>
      </c>
      <c r="C25" s="87">
        <v>4000</v>
      </c>
      <c r="D25" s="87">
        <v>5569.86</v>
      </c>
      <c r="E25" s="87">
        <v>6000</v>
      </c>
      <c r="F25" s="87">
        <v>9500</v>
      </c>
      <c r="G25" s="100">
        <f t="shared" si="0"/>
        <v>0.5833333333333334</v>
      </c>
      <c r="H25" s="47"/>
    </row>
    <row r="26" spans="1:8" ht="19.5" customHeight="1" thickBot="1" thickTop="1">
      <c r="A26" s="7" t="s">
        <v>781</v>
      </c>
      <c r="B26" s="9" t="s">
        <v>782</v>
      </c>
      <c r="C26" s="87">
        <v>0</v>
      </c>
      <c r="D26" s="87">
        <v>0</v>
      </c>
      <c r="E26" s="87">
        <v>0</v>
      </c>
      <c r="F26" s="87">
        <v>1000</v>
      </c>
      <c r="G26" s="100">
        <v>1</v>
      </c>
      <c r="H26" s="47"/>
    </row>
    <row r="27" spans="1:7" ht="19.5" customHeight="1" thickBot="1" thickTop="1">
      <c r="A27" s="7" t="s">
        <v>71</v>
      </c>
      <c r="B27" s="9" t="s">
        <v>307</v>
      </c>
      <c r="C27" s="87">
        <v>8500</v>
      </c>
      <c r="D27" s="87">
        <v>7341.78</v>
      </c>
      <c r="E27" s="87">
        <v>9500</v>
      </c>
      <c r="F27" s="87">
        <v>9000</v>
      </c>
      <c r="G27" s="100">
        <f t="shared" si="0"/>
        <v>-0.05263157894736842</v>
      </c>
    </row>
    <row r="28" spans="1:8" ht="19.5" customHeight="1" thickBot="1" thickTop="1">
      <c r="A28" s="9" t="s">
        <v>72</v>
      </c>
      <c r="B28" s="9" t="s">
        <v>308</v>
      </c>
      <c r="C28" s="87">
        <v>4000</v>
      </c>
      <c r="D28" s="87">
        <v>2815.95</v>
      </c>
      <c r="E28" s="87">
        <v>3850</v>
      </c>
      <c r="F28" s="87">
        <v>4000</v>
      </c>
      <c r="G28" s="100">
        <f t="shared" si="0"/>
        <v>0.03896103896103896</v>
      </c>
      <c r="H28" s="47"/>
    </row>
    <row r="29" spans="1:8" ht="19.5" customHeight="1" thickBot="1" thickTop="1">
      <c r="A29" s="7" t="s">
        <v>73</v>
      </c>
      <c r="B29" s="9" t="s">
        <v>309</v>
      </c>
      <c r="C29" s="87">
        <v>2200</v>
      </c>
      <c r="D29" s="87">
        <v>2363.9</v>
      </c>
      <c r="E29" s="87">
        <v>3000</v>
      </c>
      <c r="F29" s="87">
        <v>3000</v>
      </c>
      <c r="G29" s="100">
        <f t="shared" si="0"/>
        <v>0</v>
      </c>
      <c r="H29" s="48"/>
    </row>
    <row r="30" spans="1:8" ht="19.5" customHeight="1" thickBot="1" thickTop="1">
      <c r="A30" s="9" t="s">
        <v>89</v>
      </c>
      <c r="B30" s="9" t="s">
        <v>323</v>
      </c>
      <c r="C30" s="87">
        <v>12832</v>
      </c>
      <c r="D30" s="87">
        <v>14444.05</v>
      </c>
      <c r="E30" s="87">
        <v>17600.79</v>
      </c>
      <c r="F30" s="87">
        <v>19280</v>
      </c>
      <c r="G30" s="100">
        <f t="shared" si="0"/>
        <v>0.09540537669047805</v>
      </c>
      <c r="H30" s="47"/>
    </row>
    <row r="31" spans="1:8" ht="19.5" customHeight="1" thickBot="1" thickTop="1">
      <c r="A31" s="9" t="s">
        <v>90</v>
      </c>
      <c r="B31" s="9" t="s">
        <v>532</v>
      </c>
      <c r="C31" s="87">
        <v>4863</v>
      </c>
      <c r="D31" s="87">
        <v>5225.55</v>
      </c>
      <c r="E31" s="87">
        <v>6100.13</v>
      </c>
      <c r="F31" s="87">
        <v>8155</v>
      </c>
      <c r="G31" s="100">
        <f t="shared" si="0"/>
        <v>0.33685675551176775</v>
      </c>
      <c r="H31" s="47"/>
    </row>
    <row r="32" spans="1:8" ht="19.5" customHeight="1" thickBot="1" thickTop="1">
      <c r="A32" s="7" t="s">
        <v>86</v>
      </c>
      <c r="B32" s="9" t="s">
        <v>321</v>
      </c>
      <c r="C32" s="87">
        <v>20000</v>
      </c>
      <c r="D32" s="87">
        <v>23288.96</v>
      </c>
      <c r="E32" s="87">
        <v>30000</v>
      </c>
      <c r="F32" s="87">
        <v>30000</v>
      </c>
      <c r="G32" s="100">
        <f t="shared" si="0"/>
        <v>0</v>
      </c>
      <c r="H32" s="47"/>
    </row>
    <row r="33" spans="1:7" ht="19.5" customHeight="1" thickBot="1" thickTop="1">
      <c r="A33" s="7" t="s">
        <v>88</v>
      </c>
      <c r="B33" s="9" t="s">
        <v>322</v>
      </c>
      <c r="C33" s="87">
        <v>0</v>
      </c>
      <c r="D33" s="87">
        <v>75</v>
      </c>
      <c r="E33" s="87">
        <v>1500</v>
      </c>
      <c r="F33" s="87">
        <v>1500</v>
      </c>
      <c r="G33" s="100">
        <f t="shared" si="0"/>
        <v>0</v>
      </c>
    </row>
    <row r="34" spans="1:8" ht="19.5" customHeight="1" thickBot="1" thickTop="1">
      <c r="A34" s="7" t="s">
        <v>74</v>
      </c>
      <c r="B34" s="9" t="s">
        <v>310</v>
      </c>
      <c r="C34" s="87">
        <v>8000</v>
      </c>
      <c r="D34" s="87">
        <v>7822</v>
      </c>
      <c r="E34" s="87">
        <v>8000</v>
      </c>
      <c r="F34" s="87">
        <v>8000</v>
      </c>
      <c r="G34" s="100">
        <f t="shared" si="0"/>
        <v>0</v>
      </c>
      <c r="H34" s="47"/>
    </row>
    <row r="35" spans="1:8" ht="19.5" customHeight="1" thickBot="1" thickTop="1">
      <c r="A35" s="9" t="s">
        <v>75</v>
      </c>
      <c r="B35" s="9" t="s">
        <v>311</v>
      </c>
      <c r="C35" s="87">
        <v>5000</v>
      </c>
      <c r="D35" s="87">
        <v>3678.81</v>
      </c>
      <c r="E35" s="87">
        <v>5000</v>
      </c>
      <c r="F35" s="87">
        <v>8000</v>
      </c>
      <c r="G35" s="100">
        <f t="shared" si="0"/>
        <v>0.6</v>
      </c>
      <c r="H35" s="47"/>
    </row>
    <row r="36" spans="1:8" ht="19.5" customHeight="1" thickBot="1" thickTop="1">
      <c r="A36" s="9" t="s">
        <v>76</v>
      </c>
      <c r="B36" s="9" t="s">
        <v>424</v>
      </c>
      <c r="C36" s="87">
        <v>20000</v>
      </c>
      <c r="D36" s="87">
        <v>30715.23</v>
      </c>
      <c r="E36" s="87">
        <v>25500</v>
      </c>
      <c r="F36" s="87">
        <v>28000</v>
      </c>
      <c r="G36" s="100">
        <f t="shared" si="0"/>
        <v>0.09803921568627451</v>
      </c>
      <c r="H36" s="47"/>
    </row>
    <row r="37" spans="1:8" ht="19.5" customHeight="1" thickBot="1" thickTop="1">
      <c r="A37" s="7" t="s">
        <v>87</v>
      </c>
      <c r="B37" s="9" t="s">
        <v>425</v>
      </c>
      <c r="C37" s="87">
        <v>28000</v>
      </c>
      <c r="D37" s="87">
        <v>24500</v>
      </c>
      <c r="E37" s="87">
        <v>10000</v>
      </c>
      <c r="F37" s="87">
        <v>13000</v>
      </c>
      <c r="G37" s="100">
        <f t="shared" si="0"/>
        <v>0.3</v>
      </c>
      <c r="H37" s="47"/>
    </row>
    <row r="38" spans="1:8" ht="19.5" customHeight="1" thickBot="1" thickTop="1">
      <c r="A38" s="11" t="s">
        <v>536</v>
      </c>
      <c r="B38" s="9" t="s">
        <v>533</v>
      </c>
      <c r="C38" s="87">
        <v>50180</v>
      </c>
      <c r="D38" s="87">
        <v>23193.32</v>
      </c>
      <c r="E38" s="87">
        <v>50000</v>
      </c>
      <c r="F38" s="87">
        <v>35000</v>
      </c>
      <c r="G38" s="100">
        <f t="shared" si="0"/>
        <v>-0.3</v>
      </c>
      <c r="H38" s="47"/>
    </row>
    <row r="39" spans="1:9" ht="19.5" customHeight="1" thickBot="1" thickTop="1">
      <c r="A39" s="7" t="s">
        <v>537</v>
      </c>
      <c r="B39" s="9" t="s">
        <v>809</v>
      </c>
      <c r="C39" s="87">
        <v>5000</v>
      </c>
      <c r="D39" s="87">
        <v>3850</v>
      </c>
      <c r="E39" s="87">
        <v>5000</v>
      </c>
      <c r="F39" s="87">
        <v>5000</v>
      </c>
      <c r="G39" s="294">
        <f t="shared" si="0"/>
        <v>0</v>
      </c>
      <c r="H39" s="298"/>
      <c r="I39" s="299"/>
    </row>
    <row r="40" spans="1:8" ht="19.5" customHeight="1" thickBot="1" thickTop="1">
      <c r="A40" s="9" t="s">
        <v>77</v>
      </c>
      <c r="B40" s="9" t="s">
        <v>312</v>
      </c>
      <c r="C40" s="87">
        <v>12000</v>
      </c>
      <c r="D40" s="87">
        <v>22723.46</v>
      </c>
      <c r="E40" s="87">
        <v>6000</v>
      </c>
      <c r="F40" s="87">
        <v>4000</v>
      </c>
      <c r="G40" s="100">
        <f t="shared" si="0"/>
        <v>-0.3333333333333333</v>
      </c>
      <c r="H40" s="47"/>
    </row>
    <row r="41" spans="1:7" ht="19.5" customHeight="1" thickBot="1" thickTop="1">
      <c r="A41" s="7" t="s">
        <v>78</v>
      </c>
      <c r="B41" s="9" t="s">
        <v>313</v>
      </c>
      <c r="C41" s="87">
        <v>8000</v>
      </c>
      <c r="D41" s="87">
        <v>9133.36</v>
      </c>
      <c r="E41" s="87">
        <v>10000</v>
      </c>
      <c r="F41" s="87">
        <v>10500</v>
      </c>
      <c r="G41" s="100">
        <f t="shared" si="0"/>
        <v>0.05</v>
      </c>
    </row>
    <row r="42" spans="1:7" ht="19.5" customHeight="1" thickBot="1" thickTop="1">
      <c r="A42" s="7" t="s">
        <v>79</v>
      </c>
      <c r="B42" s="9" t="s">
        <v>314</v>
      </c>
      <c r="C42" s="87">
        <v>10000</v>
      </c>
      <c r="D42" s="87">
        <v>12277.43</v>
      </c>
      <c r="E42" s="87">
        <v>13000</v>
      </c>
      <c r="F42" s="87">
        <v>13500</v>
      </c>
      <c r="G42" s="100">
        <f t="shared" si="0"/>
        <v>0.038461538461538464</v>
      </c>
    </row>
    <row r="43" spans="1:7" ht="19.5" customHeight="1" thickBot="1" thickTop="1">
      <c r="A43" s="7" t="s">
        <v>80</v>
      </c>
      <c r="B43" s="9" t="s">
        <v>719</v>
      </c>
      <c r="C43" s="87">
        <v>500</v>
      </c>
      <c r="D43" s="87">
        <v>0</v>
      </c>
      <c r="E43" s="87">
        <v>0</v>
      </c>
      <c r="F43" s="87">
        <v>0</v>
      </c>
      <c r="G43" s="100">
        <v>0</v>
      </c>
    </row>
    <row r="44" spans="1:8" ht="19.5" customHeight="1" thickBot="1" thickTop="1">
      <c r="A44" s="7" t="s">
        <v>81</v>
      </c>
      <c r="B44" s="9" t="s">
        <v>316</v>
      </c>
      <c r="C44" s="87">
        <v>7000</v>
      </c>
      <c r="D44" s="87">
        <v>7099.05</v>
      </c>
      <c r="E44" s="87">
        <v>8000</v>
      </c>
      <c r="F44" s="87">
        <v>8000</v>
      </c>
      <c r="G44" s="100">
        <f t="shared" si="0"/>
        <v>0</v>
      </c>
      <c r="H44" s="47"/>
    </row>
    <row r="45" spans="1:7" ht="19.5" customHeight="1" thickBot="1" thickTop="1">
      <c r="A45" s="7" t="s">
        <v>82</v>
      </c>
      <c r="B45" s="9" t="s">
        <v>317</v>
      </c>
      <c r="C45" s="87">
        <v>2000</v>
      </c>
      <c r="D45" s="87">
        <v>2238.75</v>
      </c>
      <c r="E45" s="87">
        <v>2500</v>
      </c>
      <c r="F45" s="87">
        <v>2500</v>
      </c>
      <c r="G45" s="100">
        <f t="shared" si="0"/>
        <v>0</v>
      </c>
    </row>
    <row r="46" spans="1:8" ht="19.5" customHeight="1" thickBot="1" thickTop="1">
      <c r="A46" s="7" t="s">
        <v>83</v>
      </c>
      <c r="B46" s="9" t="s">
        <v>318</v>
      </c>
      <c r="C46" s="87">
        <v>15000</v>
      </c>
      <c r="D46" s="87">
        <v>7500</v>
      </c>
      <c r="E46" s="87">
        <v>15000</v>
      </c>
      <c r="F46" s="87">
        <v>15000</v>
      </c>
      <c r="G46" s="100">
        <f t="shared" si="0"/>
        <v>0</v>
      </c>
      <c r="H46" s="47"/>
    </row>
    <row r="47" spans="1:8" ht="19.5" customHeight="1" thickBot="1" thickTop="1">
      <c r="A47" s="9" t="s">
        <v>84</v>
      </c>
      <c r="B47" s="9" t="s">
        <v>319</v>
      </c>
      <c r="C47" s="87">
        <v>1500</v>
      </c>
      <c r="D47" s="87">
        <v>514.43</v>
      </c>
      <c r="E47" s="87">
        <v>1500</v>
      </c>
      <c r="F47" s="87">
        <v>1500</v>
      </c>
      <c r="G47" s="100">
        <f t="shared" si="0"/>
        <v>0</v>
      </c>
      <c r="H47" s="47"/>
    </row>
    <row r="48" spans="1:8" ht="19.5" customHeight="1" thickBot="1" thickTop="1">
      <c r="A48" s="7" t="s">
        <v>85</v>
      </c>
      <c r="B48" s="9" t="s">
        <v>320</v>
      </c>
      <c r="C48" s="87">
        <v>6362</v>
      </c>
      <c r="D48" s="87">
        <v>6362</v>
      </c>
      <c r="E48" s="87">
        <v>6595</v>
      </c>
      <c r="F48" s="87">
        <v>6797</v>
      </c>
      <c r="G48" s="100">
        <f t="shared" si="0"/>
        <v>0.03062926459438969</v>
      </c>
      <c r="H48" s="47"/>
    </row>
    <row r="49" spans="1:8" ht="19.5" customHeight="1" thickBot="1" thickTop="1">
      <c r="A49" s="7" t="s">
        <v>91</v>
      </c>
      <c r="B49" s="9" t="s">
        <v>324</v>
      </c>
      <c r="C49" s="87">
        <v>23100</v>
      </c>
      <c r="D49" s="87">
        <v>25697</v>
      </c>
      <c r="E49" s="87">
        <v>24500</v>
      </c>
      <c r="F49" s="87">
        <v>27000</v>
      </c>
      <c r="G49" s="100">
        <f t="shared" si="0"/>
        <v>0.10204081632653061</v>
      </c>
      <c r="H49" s="46" t="s">
        <v>28</v>
      </c>
    </row>
    <row r="50" spans="1:7" ht="19.5" customHeight="1" thickBot="1" thickTop="1">
      <c r="A50" s="6" t="s">
        <v>92</v>
      </c>
      <c r="B50" s="6" t="s">
        <v>325</v>
      </c>
      <c r="C50" s="87">
        <v>500</v>
      </c>
      <c r="D50" s="87">
        <v>0</v>
      </c>
      <c r="E50" s="87">
        <v>500</v>
      </c>
      <c r="F50" s="87">
        <v>500</v>
      </c>
      <c r="G50" s="100">
        <f t="shared" si="0"/>
        <v>0</v>
      </c>
    </row>
    <row r="51" spans="1:7" ht="19.5" customHeight="1" thickBot="1" thickTop="1">
      <c r="A51" s="7" t="s">
        <v>93</v>
      </c>
      <c r="B51" s="9" t="s">
        <v>326</v>
      </c>
      <c r="C51" s="87">
        <v>1000</v>
      </c>
      <c r="D51" s="87">
        <v>874.22</v>
      </c>
      <c r="E51" s="87">
        <v>1000</v>
      </c>
      <c r="F51" s="87">
        <v>1000</v>
      </c>
      <c r="G51" s="100">
        <f t="shared" si="0"/>
        <v>0</v>
      </c>
    </row>
    <row r="52" spans="1:7" ht="19.5" customHeight="1" thickBot="1" thickTop="1">
      <c r="A52" s="9" t="s">
        <v>206</v>
      </c>
      <c r="B52" s="9" t="s">
        <v>519</v>
      </c>
      <c r="C52" s="87">
        <v>0</v>
      </c>
      <c r="D52" s="87">
        <v>0</v>
      </c>
      <c r="E52" s="87">
        <v>0</v>
      </c>
      <c r="F52" s="87">
        <v>200</v>
      </c>
      <c r="G52" s="100">
        <v>1</v>
      </c>
    </row>
    <row r="53" spans="1:7" ht="19.5" customHeight="1" thickBot="1" thickTop="1">
      <c r="A53" s="9" t="s">
        <v>207</v>
      </c>
      <c r="B53" s="9" t="s">
        <v>520</v>
      </c>
      <c r="C53" s="87">
        <v>0</v>
      </c>
      <c r="D53" s="87">
        <v>0</v>
      </c>
      <c r="E53" s="87">
        <v>0</v>
      </c>
      <c r="F53" s="87">
        <v>5000</v>
      </c>
      <c r="G53" s="100">
        <v>1</v>
      </c>
    </row>
    <row r="54" spans="1:8" ht="19.5" customHeight="1" thickBot="1" thickTop="1">
      <c r="A54" s="7" t="s">
        <v>94</v>
      </c>
      <c r="B54" s="9" t="s">
        <v>327</v>
      </c>
      <c r="C54" s="87">
        <v>52141</v>
      </c>
      <c r="D54" s="87">
        <v>51148</v>
      </c>
      <c r="E54" s="87">
        <v>52000</v>
      </c>
      <c r="F54" s="87">
        <v>55000</v>
      </c>
      <c r="G54" s="100">
        <f t="shared" si="0"/>
        <v>0.057692307692307696</v>
      </c>
      <c r="H54" s="47"/>
    </row>
    <row r="55" spans="1:7" ht="19.5" customHeight="1" thickBot="1" thickTop="1">
      <c r="A55" s="99"/>
      <c r="B55" s="99" t="s">
        <v>11</v>
      </c>
      <c r="C55" s="17">
        <f>SUM(C3:C54)</f>
        <v>767865.701</v>
      </c>
      <c r="D55" s="17">
        <f>SUM(D3:D54)</f>
        <v>736348.4600000001</v>
      </c>
      <c r="E55" s="17">
        <f>SUM(E3:E54)</f>
        <v>784743.9199999999</v>
      </c>
      <c r="F55" s="17">
        <f>SUM(F3:F54)</f>
        <v>829033</v>
      </c>
      <c r="G55" s="100">
        <f t="shared" si="0"/>
        <v>0.05643762107771422</v>
      </c>
    </row>
    <row r="56" spans="1:7" ht="19.5" customHeight="1" thickTop="1">
      <c r="A56" s="3"/>
      <c r="B56" s="3"/>
      <c r="C56" s="10"/>
      <c r="D56" s="10"/>
      <c r="E56" s="10"/>
      <c r="F56" s="10"/>
      <c r="G56" s="100"/>
    </row>
    <row r="57" spans="1:7" ht="19.5" customHeight="1" thickBot="1">
      <c r="A57" s="4"/>
      <c r="B57" s="4" t="s">
        <v>525</v>
      </c>
      <c r="C57" s="10"/>
      <c r="D57" s="10"/>
      <c r="E57" s="10"/>
      <c r="F57" s="10"/>
      <c r="G57" s="100"/>
    </row>
    <row r="58" spans="1:8" ht="19.5" customHeight="1" thickBot="1" thickTop="1">
      <c r="A58" s="5" t="s">
        <v>95</v>
      </c>
      <c r="B58" s="58" t="s">
        <v>426</v>
      </c>
      <c r="C58" s="17">
        <v>24000</v>
      </c>
      <c r="D58" s="17">
        <v>24701.39</v>
      </c>
      <c r="E58" s="17">
        <v>31000</v>
      </c>
      <c r="F58" s="17">
        <v>32000</v>
      </c>
      <c r="G58" s="100">
        <f t="shared" si="0"/>
        <v>0.03225806451612903</v>
      </c>
      <c r="H58" s="47"/>
    </row>
    <row r="59" spans="1:8" ht="19.5" customHeight="1" thickBot="1" thickTop="1">
      <c r="A59" s="58" t="s">
        <v>96</v>
      </c>
      <c r="B59" s="58" t="s">
        <v>518</v>
      </c>
      <c r="C59" s="17">
        <v>64500</v>
      </c>
      <c r="D59" s="17">
        <v>68223.47</v>
      </c>
      <c r="E59" s="17">
        <v>0</v>
      </c>
      <c r="F59" s="17">
        <v>0</v>
      </c>
      <c r="G59" s="100">
        <v>0</v>
      </c>
      <c r="H59" s="47"/>
    </row>
    <row r="60" spans="1:7" ht="19.5" customHeight="1" thickBot="1" thickTop="1">
      <c r="A60" s="5" t="s">
        <v>97</v>
      </c>
      <c r="B60" s="58" t="s">
        <v>328</v>
      </c>
      <c r="C60" s="17">
        <v>1500</v>
      </c>
      <c r="D60" s="17">
        <v>0</v>
      </c>
      <c r="E60" s="17">
        <v>1500</v>
      </c>
      <c r="F60" s="17">
        <v>1500</v>
      </c>
      <c r="G60" s="100">
        <f t="shared" si="0"/>
        <v>0</v>
      </c>
    </row>
    <row r="61" spans="1:8" ht="19.5" customHeight="1" thickBot="1" thickTop="1">
      <c r="A61" s="7" t="s">
        <v>98</v>
      </c>
      <c r="B61" s="9" t="s">
        <v>329</v>
      </c>
      <c r="C61" s="17">
        <v>14500</v>
      </c>
      <c r="D61" s="17">
        <v>15002.5</v>
      </c>
      <c r="E61" s="17">
        <v>14500</v>
      </c>
      <c r="F61" s="17">
        <v>15000</v>
      </c>
      <c r="G61" s="100">
        <f t="shared" si="0"/>
        <v>0.034482758620689655</v>
      </c>
      <c r="H61" s="47"/>
    </row>
    <row r="62" spans="1:8" ht="19.5" customHeight="1" thickBot="1" thickTop="1">
      <c r="A62" s="99"/>
      <c r="B62" s="99" t="s">
        <v>26</v>
      </c>
      <c r="C62" s="17">
        <f>SUM(C58:C61)</f>
        <v>104500</v>
      </c>
      <c r="D62" s="17">
        <f>SUM(D58:D61)</f>
        <v>107927.36</v>
      </c>
      <c r="E62" s="17">
        <f>SUM(E58:E61)</f>
        <v>47000</v>
      </c>
      <c r="F62" s="17">
        <f>SUM(F58:F61)</f>
        <v>48500</v>
      </c>
      <c r="G62" s="100">
        <f t="shared" si="0"/>
        <v>0.031914893617021274</v>
      </c>
      <c r="H62" s="47"/>
    </row>
    <row r="63" spans="1:8" ht="19.5" customHeight="1" thickTop="1">
      <c r="A63" s="3"/>
      <c r="B63" s="3"/>
      <c r="C63" s="28"/>
      <c r="D63" s="28"/>
      <c r="E63" s="28"/>
      <c r="F63" s="28"/>
      <c r="G63" s="100"/>
      <c r="H63" s="47"/>
    </row>
    <row r="64" spans="1:8" ht="19.5" customHeight="1">
      <c r="A64" s="4"/>
      <c r="B64" s="4" t="s">
        <v>24</v>
      </c>
      <c r="C64" s="10"/>
      <c r="D64" s="10"/>
      <c r="E64" s="10"/>
      <c r="F64" s="10"/>
      <c r="G64" s="100"/>
      <c r="H64" s="47"/>
    </row>
    <row r="65" spans="1:8" ht="19.5" customHeight="1" thickBot="1">
      <c r="A65" s="7" t="s">
        <v>99</v>
      </c>
      <c r="B65" s="9" t="s">
        <v>330</v>
      </c>
      <c r="C65" s="28">
        <v>104853</v>
      </c>
      <c r="D65" s="28">
        <v>111805.36</v>
      </c>
      <c r="E65" s="28">
        <v>131107</v>
      </c>
      <c r="F65" s="28">
        <v>147139.2</v>
      </c>
      <c r="G65" s="100">
        <f t="shared" si="0"/>
        <v>0.12228332583309824</v>
      </c>
      <c r="H65" s="51" t="s">
        <v>28</v>
      </c>
    </row>
    <row r="66" spans="1:8" ht="19.5" customHeight="1" thickBot="1" thickTop="1">
      <c r="A66" s="9" t="s">
        <v>538</v>
      </c>
      <c r="B66" s="9" t="s">
        <v>48</v>
      </c>
      <c r="C66" s="17">
        <v>1000</v>
      </c>
      <c r="D66" s="17">
        <v>0</v>
      </c>
      <c r="E66" s="17">
        <v>1000</v>
      </c>
      <c r="F66" s="17">
        <v>1000</v>
      </c>
      <c r="G66" s="100">
        <f t="shared" si="0"/>
        <v>0</v>
      </c>
      <c r="H66" s="51"/>
    </row>
    <row r="67" spans="1:8" ht="19.5" customHeight="1" thickBot="1" thickTop="1">
      <c r="A67" s="7" t="s">
        <v>100</v>
      </c>
      <c r="B67" s="9" t="s">
        <v>291</v>
      </c>
      <c r="C67" s="17">
        <f>SUM(C65+C66)*7.7%</f>
        <v>8150.681</v>
      </c>
      <c r="D67" s="17">
        <v>8344.34</v>
      </c>
      <c r="E67" s="17">
        <v>10172</v>
      </c>
      <c r="F67" s="17">
        <v>11407</v>
      </c>
      <c r="G67" s="100">
        <f t="shared" si="0"/>
        <v>0.12141171844278412</v>
      </c>
      <c r="H67" s="51"/>
    </row>
    <row r="68" spans="1:8" ht="19.5" customHeight="1" thickBot="1" thickTop="1">
      <c r="A68" s="7" t="s">
        <v>101</v>
      </c>
      <c r="B68" s="9" t="s">
        <v>292</v>
      </c>
      <c r="C68" s="17">
        <v>7145</v>
      </c>
      <c r="D68" s="17">
        <v>7269.95</v>
      </c>
      <c r="E68" s="17">
        <v>8917</v>
      </c>
      <c r="F68" s="17">
        <v>10367</v>
      </c>
      <c r="G68" s="100">
        <f t="shared" si="0"/>
        <v>0.1626107435236066</v>
      </c>
      <c r="H68" s="51"/>
    </row>
    <row r="69" spans="1:8" ht="19.5" customHeight="1" thickBot="1" thickTop="1">
      <c r="A69" s="7" t="s">
        <v>102</v>
      </c>
      <c r="B69" s="9" t="s">
        <v>787</v>
      </c>
      <c r="C69" s="17">
        <v>40586</v>
      </c>
      <c r="D69" s="17">
        <v>45823.86</v>
      </c>
      <c r="E69" s="17">
        <v>50411</v>
      </c>
      <c r="F69" s="17">
        <v>59124</v>
      </c>
      <c r="G69" s="100">
        <f t="shared" si="0"/>
        <v>0.17283926127234137</v>
      </c>
      <c r="H69" s="47" t="s">
        <v>28</v>
      </c>
    </row>
    <row r="70" spans="1:7" ht="19.5" customHeight="1" thickBot="1" thickTop="1">
      <c r="A70" s="7" t="s">
        <v>103</v>
      </c>
      <c r="B70" s="9" t="s">
        <v>295</v>
      </c>
      <c r="C70" s="17">
        <v>575</v>
      </c>
      <c r="D70" s="17">
        <v>627.69</v>
      </c>
      <c r="E70" s="17">
        <v>850</v>
      </c>
      <c r="F70" s="17">
        <v>900</v>
      </c>
      <c r="G70" s="100">
        <f aca="true" t="shared" si="1" ref="G70:G136">(F70-E70)/E70</f>
        <v>0.058823529411764705</v>
      </c>
    </row>
    <row r="71" spans="1:7" ht="19.5" customHeight="1" thickBot="1" thickTop="1">
      <c r="A71" s="7" t="s">
        <v>660</v>
      </c>
      <c r="B71" s="9" t="s">
        <v>570</v>
      </c>
      <c r="C71" s="17">
        <v>0</v>
      </c>
      <c r="D71" s="17">
        <v>0</v>
      </c>
      <c r="E71" s="17">
        <v>2000</v>
      </c>
      <c r="F71" s="17">
        <v>2000</v>
      </c>
      <c r="G71" s="100">
        <f t="shared" si="1"/>
        <v>0</v>
      </c>
    </row>
    <row r="72" spans="1:7" ht="19.5" customHeight="1" thickBot="1" thickTop="1">
      <c r="A72" s="7" t="s">
        <v>107</v>
      </c>
      <c r="B72" s="9" t="s">
        <v>734</v>
      </c>
      <c r="C72" s="88">
        <v>800</v>
      </c>
      <c r="D72" s="88">
        <v>917</v>
      </c>
      <c r="E72" s="88">
        <v>1000</v>
      </c>
      <c r="F72" s="88">
        <v>2500</v>
      </c>
      <c r="G72" s="100">
        <f t="shared" si="1"/>
        <v>1.5</v>
      </c>
    </row>
    <row r="73" spans="1:7" ht="19.5" customHeight="1" thickBot="1" thickTop="1">
      <c r="A73" s="7" t="s">
        <v>108</v>
      </c>
      <c r="B73" s="9" t="s">
        <v>735</v>
      </c>
      <c r="C73" s="88">
        <v>600</v>
      </c>
      <c r="D73" s="88">
        <v>1283.12</v>
      </c>
      <c r="E73" s="88">
        <v>1000</v>
      </c>
      <c r="F73" s="88">
        <v>250</v>
      </c>
      <c r="G73" s="100">
        <f t="shared" si="1"/>
        <v>-0.75</v>
      </c>
    </row>
    <row r="74" spans="1:7" ht="19.5" customHeight="1" thickBot="1" thickTop="1">
      <c r="A74" s="7" t="s">
        <v>109</v>
      </c>
      <c r="B74" s="9" t="s">
        <v>297</v>
      </c>
      <c r="C74" s="89">
        <v>500</v>
      </c>
      <c r="D74" s="89">
        <v>449</v>
      </c>
      <c r="E74" s="89">
        <v>750</v>
      </c>
      <c r="F74" s="89">
        <v>750</v>
      </c>
      <c r="G74" s="100">
        <f t="shared" si="1"/>
        <v>0</v>
      </c>
    </row>
    <row r="75" spans="1:7" ht="19.5" customHeight="1" thickBot="1" thickTop="1">
      <c r="A75" s="7" t="s">
        <v>104</v>
      </c>
      <c r="B75" s="9" t="s">
        <v>304</v>
      </c>
      <c r="C75" s="88">
        <v>3000</v>
      </c>
      <c r="D75" s="88">
        <v>2661.29</v>
      </c>
      <c r="E75" s="88">
        <v>3000</v>
      </c>
      <c r="F75" s="88">
        <v>1500</v>
      </c>
      <c r="G75" s="100">
        <f t="shared" si="1"/>
        <v>-0.5</v>
      </c>
    </row>
    <row r="76" spans="1:7" ht="19.5" customHeight="1" thickBot="1" thickTop="1">
      <c r="A76" s="11" t="s">
        <v>539</v>
      </c>
      <c r="B76" s="9" t="s">
        <v>736</v>
      </c>
      <c r="C76" s="88">
        <v>1000</v>
      </c>
      <c r="D76" s="88">
        <v>2592.87</v>
      </c>
      <c r="E76" s="88">
        <v>3000</v>
      </c>
      <c r="F76" s="88">
        <v>1500</v>
      </c>
      <c r="G76" s="100">
        <f t="shared" si="1"/>
        <v>-0.5</v>
      </c>
    </row>
    <row r="77" spans="1:7" ht="19.5" customHeight="1" thickBot="1" thickTop="1">
      <c r="A77" s="11" t="s">
        <v>779</v>
      </c>
      <c r="B77" s="9" t="s">
        <v>780</v>
      </c>
      <c r="C77" s="88">
        <v>0</v>
      </c>
      <c r="D77" s="88">
        <v>0</v>
      </c>
      <c r="E77" s="88">
        <v>0</v>
      </c>
      <c r="F77" s="88">
        <v>1000</v>
      </c>
      <c r="G77" s="100">
        <v>1</v>
      </c>
    </row>
    <row r="78" spans="1:8" ht="19.5" customHeight="1" thickBot="1" thickTop="1">
      <c r="A78" s="7" t="s">
        <v>105</v>
      </c>
      <c r="B78" s="9" t="s">
        <v>331</v>
      </c>
      <c r="C78" s="88">
        <v>400</v>
      </c>
      <c r="D78" s="88">
        <v>400</v>
      </c>
      <c r="E78" s="88">
        <v>800</v>
      </c>
      <c r="F78" s="88">
        <v>500</v>
      </c>
      <c r="G78" s="100">
        <f t="shared" si="1"/>
        <v>-0.375</v>
      </c>
      <c r="H78" s="47"/>
    </row>
    <row r="79" spans="1:7" ht="19.5" customHeight="1" thickBot="1" thickTop="1">
      <c r="A79" s="7" t="s">
        <v>106</v>
      </c>
      <c r="B79" s="9" t="s">
        <v>332</v>
      </c>
      <c r="C79" s="88">
        <v>4000</v>
      </c>
      <c r="D79" s="88">
        <v>2460.7</v>
      </c>
      <c r="E79" s="88">
        <v>3500</v>
      </c>
      <c r="F79" s="88">
        <v>3000</v>
      </c>
      <c r="G79" s="100">
        <f t="shared" si="1"/>
        <v>-0.14285714285714285</v>
      </c>
    </row>
    <row r="80" spans="1:8" ht="19.5" customHeight="1" thickBot="1" thickTop="1">
      <c r="A80" s="7" t="s">
        <v>110</v>
      </c>
      <c r="B80" s="9" t="s">
        <v>333</v>
      </c>
      <c r="C80" s="88">
        <v>5000</v>
      </c>
      <c r="D80" s="88">
        <v>4552.79</v>
      </c>
      <c r="E80" s="88">
        <v>5000</v>
      </c>
      <c r="F80" s="88">
        <v>5000</v>
      </c>
      <c r="G80" s="100">
        <f t="shared" si="1"/>
        <v>0</v>
      </c>
      <c r="H80" s="47"/>
    </row>
    <row r="81" spans="1:8" ht="19.5" customHeight="1" thickBot="1" thickTop="1">
      <c r="A81" s="9" t="s">
        <v>111</v>
      </c>
      <c r="B81" s="9" t="s">
        <v>334</v>
      </c>
      <c r="C81" s="88">
        <v>20000</v>
      </c>
      <c r="D81" s="88">
        <v>4239.02</v>
      </c>
      <c r="E81" s="88">
        <v>20000</v>
      </c>
      <c r="F81" s="88">
        <v>10000</v>
      </c>
      <c r="G81" s="100">
        <f t="shared" si="1"/>
        <v>-0.5</v>
      </c>
      <c r="H81" s="47"/>
    </row>
    <row r="82" spans="1:8" ht="19.5" customHeight="1" thickBot="1" thickTop="1">
      <c r="A82" s="7" t="s">
        <v>112</v>
      </c>
      <c r="B82" s="9" t="s">
        <v>813</v>
      </c>
      <c r="C82" s="87">
        <v>5700</v>
      </c>
      <c r="D82" s="87">
        <v>5773</v>
      </c>
      <c r="E82" s="87">
        <v>5842</v>
      </c>
      <c r="F82" s="87">
        <v>6335</v>
      </c>
      <c r="G82" s="100">
        <f t="shared" si="1"/>
        <v>0.0843889079082506</v>
      </c>
      <c r="H82" s="47"/>
    </row>
    <row r="83" spans="1:7" ht="19.5" customHeight="1" thickBot="1" thickTop="1">
      <c r="A83" s="7" t="s">
        <v>548</v>
      </c>
      <c r="B83" s="9" t="s">
        <v>528</v>
      </c>
      <c r="C83" s="87">
        <v>2000</v>
      </c>
      <c r="D83" s="87">
        <v>0</v>
      </c>
      <c r="E83" s="87">
        <v>2000</v>
      </c>
      <c r="F83" s="87">
        <v>2000</v>
      </c>
      <c r="G83" s="100">
        <f t="shared" si="1"/>
        <v>0</v>
      </c>
    </row>
    <row r="84" spans="1:7" ht="19.5" customHeight="1" thickBot="1" thickTop="1">
      <c r="A84" s="7" t="s">
        <v>549</v>
      </c>
      <c r="B84" s="9" t="s">
        <v>573</v>
      </c>
      <c r="C84" s="87">
        <v>8000</v>
      </c>
      <c r="D84" s="87">
        <v>8000</v>
      </c>
      <c r="E84" s="87">
        <v>5000</v>
      </c>
      <c r="F84" s="87">
        <v>10000</v>
      </c>
      <c r="G84" s="100">
        <f t="shared" si="1"/>
        <v>1</v>
      </c>
    </row>
    <row r="85" spans="1:7" ht="19.5" customHeight="1" thickBot="1" thickTop="1">
      <c r="A85" s="99"/>
      <c r="B85" s="99" t="s">
        <v>25</v>
      </c>
      <c r="C85" s="17">
        <f>SUM(C65:C84)</f>
        <v>213309.68099999998</v>
      </c>
      <c r="D85" s="17">
        <f>SUM(D65:D84)</f>
        <v>207199.99000000002</v>
      </c>
      <c r="E85" s="17">
        <f>SUM(E65:E84)</f>
        <v>255349</v>
      </c>
      <c r="F85" s="17">
        <f>SUM(F65:F84)</f>
        <v>276272.2</v>
      </c>
      <c r="G85" s="100">
        <f t="shared" si="1"/>
        <v>0.08193961989277425</v>
      </c>
    </row>
    <row r="86" spans="1:7" ht="19.5" customHeight="1" thickTop="1">
      <c r="A86" s="3"/>
      <c r="B86" s="3"/>
      <c r="C86" s="28"/>
      <c r="D86" s="28"/>
      <c r="E86" s="28"/>
      <c r="F86" s="28"/>
      <c r="G86" s="100"/>
    </row>
    <row r="87" spans="1:7" ht="19.5" customHeight="1">
      <c r="A87" s="15"/>
      <c r="B87" s="15" t="s">
        <v>1</v>
      </c>
      <c r="D87" s="16"/>
      <c r="E87" s="16"/>
      <c r="F87" s="16"/>
      <c r="G87" s="100"/>
    </row>
    <row r="88" spans="1:8" ht="19.5" customHeight="1" thickBot="1">
      <c r="A88" s="7" t="s">
        <v>113</v>
      </c>
      <c r="B88" s="9" t="s">
        <v>335</v>
      </c>
      <c r="C88" s="20">
        <v>358987</v>
      </c>
      <c r="D88" s="20">
        <v>179458.9</v>
      </c>
      <c r="E88" s="20">
        <v>384599</v>
      </c>
      <c r="F88" s="20">
        <v>346580</v>
      </c>
      <c r="G88" s="100">
        <f t="shared" si="1"/>
        <v>-0.09885361116383558</v>
      </c>
      <c r="H88" s="47"/>
    </row>
    <row r="89" spans="1:8" ht="19.5" customHeight="1" thickBot="1">
      <c r="A89" s="7" t="s">
        <v>772</v>
      </c>
      <c r="B89" s="9" t="s">
        <v>763</v>
      </c>
      <c r="C89" s="269">
        <v>0</v>
      </c>
      <c r="D89" s="269">
        <v>0</v>
      </c>
      <c r="E89" s="269">
        <v>0</v>
      </c>
      <c r="F89" s="269">
        <v>796.9</v>
      </c>
      <c r="G89" s="100">
        <v>1</v>
      </c>
      <c r="H89" s="47"/>
    </row>
    <row r="90" spans="1:8" ht="19.5" customHeight="1" thickBot="1" thickTop="1">
      <c r="A90" s="7" t="s">
        <v>114</v>
      </c>
      <c r="B90" s="9" t="s">
        <v>336</v>
      </c>
      <c r="C90" s="87">
        <v>11500</v>
      </c>
      <c r="D90" s="87">
        <v>2267.91</v>
      </c>
      <c r="E90" s="87">
        <v>11500</v>
      </c>
      <c r="F90" s="87">
        <v>12000</v>
      </c>
      <c r="G90" s="100">
        <f t="shared" si="1"/>
        <v>0.043478260869565216</v>
      </c>
      <c r="H90" s="47"/>
    </row>
    <row r="91" spans="1:8" ht="19.5" customHeight="1" thickBot="1" thickTop="1">
      <c r="A91" s="7" t="s">
        <v>116</v>
      </c>
      <c r="B91" s="9" t="s">
        <v>48</v>
      </c>
      <c r="C91" s="87">
        <v>20000</v>
      </c>
      <c r="D91" s="87">
        <v>11009.58</v>
      </c>
      <c r="E91" s="87">
        <v>20000</v>
      </c>
      <c r="F91" s="87">
        <v>15000</v>
      </c>
      <c r="G91" s="100">
        <f t="shared" si="1"/>
        <v>-0.25</v>
      </c>
      <c r="H91" s="47"/>
    </row>
    <row r="92" spans="1:8" ht="19.5" customHeight="1" thickBot="1" thickTop="1">
      <c r="A92" s="7" t="s">
        <v>714</v>
      </c>
      <c r="B92" s="9" t="s">
        <v>715</v>
      </c>
      <c r="C92" s="87">
        <v>0</v>
      </c>
      <c r="D92" s="87">
        <v>360</v>
      </c>
      <c r="E92" s="87">
        <v>0</v>
      </c>
      <c r="F92" s="87">
        <v>0</v>
      </c>
      <c r="G92" s="100">
        <v>0</v>
      </c>
      <c r="H92" s="47"/>
    </row>
    <row r="93" spans="1:7" ht="19.5" customHeight="1" thickBot="1" thickTop="1">
      <c r="A93" s="7" t="s">
        <v>115</v>
      </c>
      <c r="B93" s="9" t="s">
        <v>290</v>
      </c>
      <c r="C93" s="87">
        <v>5000</v>
      </c>
      <c r="D93" s="87">
        <v>2884.5</v>
      </c>
      <c r="E93" s="87">
        <v>5000</v>
      </c>
      <c r="F93" s="87">
        <v>5000</v>
      </c>
      <c r="G93" s="100">
        <f t="shared" si="1"/>
        <v>0</v>
      </c>
    </row>
    <row r="94" spans="1:8" ht="19.5" customHeight="1" thickBot="1" thickTop="1">
      <c r="A94" s="7" t="s">
        <v>117</v>
      </c>
      <c r="B94" s="9" t="s">
        <v>337</v>
      </c>
      <c r="C94" s="87">
        <v>30453</v>
      </c>
      <c r="D94" s="87">
        <v>14766.04</v>
      </c>
      <c r="E94" s="87">
        <v>34425</v>
      </c>
      <c r="F94" s="87">
        <v>29597</v>
      </c>
      <c r="G94" s="100">
        <f t="shared" si="1"/>
        <v>-0.1402469135802469</v>
      </c>
      <c r="H94" s="47"/>
    </row>
    <row r="95" spans="1:8" ht="19.5" customHeight="1" thickBot="1" thickTop="1">
      <c r="A95" s="7" t="s">
        <v>118</v>
      </c>
      <c r="B95" s="9" t="s">
        <v>292</v>
      </c>
      <c r="C95" s="87">
        <v>38184</v>
      </c>
      <c r="D95" s="87">
        <v>19575.96</v>
      </c>
      <c r="E95" s="87">
        <v>40392</v>
      </c>
      <c r="F95" s="87">
        <v>39351</v>
      </c>
      <c r="G95" s="100">
        <f t="shared" si="1"/>
        <v>-0.02577243018419489</v>
      </c>
      <c r="H95" s="47"/>
    </row>
    <row r="96" spans="1:8" ht="19.5" customHeight="1" thickBot="1" thickTop="1">
      <c r="A96" s="7" t="s">
        <v>119</v>
      </c>
      <c r="B96" s="9" t="s">
        <v>293</v>
      </c>
      <c r="C96" s="87">
        <v>83590</v>
      </c>
      <c r="D96" s="87">
        <v>39052.6</v>
      </c>
      <c r="E96" s="87">
        <v>87243</v>
      </c>
      <c r="F96" s="87">
        <v>76947</v>
      </c>
      <c r="G96" s="100">
        <f t="shared" si="1"/>
        <v>-0.11801519892713455</v>
      </c>
      <c r="H96" s="47"/>
    </row>
    <row r="97" spans="1:8" ht="19.5" customHeight="1" thickBot="1" thickTop="1">
      <c r="A97" s="7" t="s">
        <v>120</v>
      </c>
      <c r="B97" s="9" t="s">
        <v>294</v>
      </c>
      <c r="C97" s="87">
        <v>1041</v>
      </c>
      <c r="D97" s="87">
        <v>274.75</v>
      </c>
      <c r="E97" s="87">
        <v>522</v>
      </c>
      <c r="F97" s="87">
        <v>0</v>
      </c>
      <c r="G97" s="100">
        <f t="shared" si="1"/>
        <v>-1</v>
      </c>
      <c r="H97" s="47"/>
    </row>
    <row r="98" spans="1:7" ht="19.5" customHeight="1" thickBot="1" thickTop="1">
      <c r="A98" s="9" t="s">
        <v>121</v>
      </c>
      <c r="B98" s="9" t="s">
        <v>295</v>
      </c>
      <c r="C98" s="87">
        <v>1515</v>
      </c>
      <c r="D98" s="87">
        <v>1024.23</v>
      </c>
      <c r="E98" s="87">
        <v>2070</v>
      </c>
      <c r="F98" s="87">
        <v>1920</v>
      </c>
      <c r="G98" s="100">
        <f t="shared" si="1"/>
        <v>-0.07246376811594203</v>
      </c>
    </row>
    <row r="99" spans="1:7" ht="19.5" customHeight="1" thickBot="1" thickTop="1">
      <c r="A99" s="9" t="s">
        <v>122</v>
      </c>
      <c r="B99" s="9" t="s">
        <v>338</v>
      </c>
      <c r="C99" s="87">
        <v>535</v>
      </c>
      <c r="D99" s="87">
        <v>364.5</v>
      </c>
      <c r="E99" s="87">
        <v>600</v>
      </c>
      <c r="F99" s="87">
        <v>720</v>
      </c>
      <c r="G99" s="100">
        <f t="shared" si="1"/>
        <v>0.2</v>
      </c>
    </row>
    <row r="100" spans="1:8" ht="19.5" customHeight="1" thickBot="1" thickTop="1">
      <c r="A100" s="9" t="s">
        <v>123</v>
      </c>
      <c r="B100" s="9" t="s">
        <v>339</v>
      </c>
      <c r="C100" s="87">
        <v>2000</v>
      </c>
      <c r="D100" s="87">
        <v>713</v>
      </c>
      <c r="E100" s="87">
        <v>2000</v>
      </c>
      <c r="F100" s="87">
        <v>2000</v>
      </c>
      <c r="G100" s="100">
        <f t="shared" si="1"/>
        <v>0</v>
      </c>
      <c r="H100" s="47"/>
    </row>
    <row r="101" spans="1:8" ht="19.5" customHeight="1" thickBot="1" thickTop="1">
      <c r="A101" s="9" t="s">
        <v>821</v>
      </c>
      <c r="B101" s="9" t="s">
        <v>820</v>
      </c>
      <c r="C101" s="87">
        <v>0</v>
      </c>
      <c r="D101" s="87">
        <v>0</v>
      </c>
      <c r="E101" s="87">
        <v>0</v>
      </c>
      <c r="F101" s="87">
        <v>78000</v>
      </c>
      <c r="G101" s="100">
        <v>1</v>
      </c>
      <c r="H101" s="47"/>
    </row>
    <row r="102" spans="1:8" ht="19.5" customHeight="1" thickBot="1" thickTop="1">
      <c r="A102" s="9" t="s">
        <v>124</v>
      </c>
      <c r="B102" s="9" t="s">
        <v>340</v>
      </c>
      <c r="C102" s="87">
        <v>500</v>
      </c>
      <c r="D102" s="87">
        <v>178</v>
      </c>
      <c r="E102" s="87">
        <v>500</v>
      </c>
      <c r="F102" s="87">
        <v>500</v>
      </c>
      <c r="G102" s="100">
        <f t="shared" si="1"/>
        <v>0</v>
      </c>
      <c r="H102" s="47"/>
    </row>
    <row r="103" spans="1:8" ht="19.5" customHeight="1" thickBot="1" thickTop="1">
      <c r="A103" s="7" t="s">
        <v>131</v>
      </c>
      <c r="B103" s="9" t="s">
        <v>299</v>
      </c>
      <c r="C103" s="87">
        <v>5000</v>
      </c>
      <c r="D103" s="87">
        <v>1050.8</v>
      </c>
      <c r="E103" s="87">
        <v>5000</v>
      </c>
      <c r="F103" s="87">
        <v>5000</v>
      </c>
      <c r="G103" s="100">
        <f t="shared" si="1"/>
        <v>0</v>
      </c>
      <c r="H103" s="47"/>
    </row>
    <row r="104" spans="1:7" ht="19.5" customHeight="1" thickBot="1" thickTop="1">
      <c r="A104" s="7" t="s">
        <v>133</v>
      </c>
      <c r="B104" s="9" t="s">
        <v>347</v>
      </c>
      <c r="C104" s="87">
        <v>500</v>
      </c>
      <c r="D104" s="87">
        <v>227.7</v>
      </c>
      <c r="E104" s="87">
        <v>500</v>
      </c>
      <c r="F104" s="87">
        <v>500</v>
      </c>
      <c r="G104" s="100">
        <f t="shared" si="1"/>
        <v>0</v>
      </c>
    </row>
    <row r="105" spans="1:8" ht="19.5" customHeight="1" thickBot="1" thickTop="1">
      <c r="A105" s="9" t="s">
        <v>125</v>
      </c>
      <c r="B105" s="9" t="s">
        <v>341</v>
      </c>
      <c r="C105" s="87">
        <v>7600</v>
      </c>
      <c r="D105" s="87">
        <v>4281.84</v>
      </c>
      <c r="E105" s="87">
        <v>10000</v>
      </c>
      <c r="F105" s="87">
        <v>10000</v>
      </c>
      <c r="G105" s="100">
        <f t="shared" si="1"/>
        <v>0</v>
      </c>
      <c r="H105" s="47"/>
    </row>
    <row r="106" spans="1:8" ht="19.5" customHeight="1" thickBot="1" thickTop="1">
      <c r="A106" s="9" t="s">
        <v>126</v>
      </c>
      <c r="B106" s="9" t="s">
        <v>342</v>
      </c>
      <c r="C106" s="87">
        <v>5000</v>
      </c>
      <c r="D106" s="87">
        <v>2919</v>
      </c>
      <c r="E106" s="87">
        <v>4000</v>
      </c>
      <c r="F106" s="87">
        <v>4000</v>
      </c>
      <c r="G106" s="100">
        <f t="shared" si="1"/>
        <v>0</v>
      </c>
      <c r="H106" s="47"/>
    </row>
    <row r="107" spans="1:7" ht="19.5" customHeight="1" thickBot="1" thickTop="1">
      <c r="A107" s="7" t="s">
        <v>127</v>
      </c>
      <c r="B107" s="9" t="s">
        <v>304</v>
      </c>
      <c r="C107" s="87">
        <v>2500</v>
      </c>
      <c r="D107" s="87">
        <v>1213.98</v>
      </c>
      <c r="E107" s="87">
        <v>2500</v>
      </c>
      <c r="F107" s="87">
        <v>2500</v>
      </c>
      <c r="G107" s="100">
        <f t="shared" si="1"/>
        <v>0</v>
      </c>
    </row>
    <row r="108" spans="1:8" ht="19.5" customHeight="1" thickBot="1" thickTop="1">
      <c r="A108" s="9" t="s">
        <v>128</v>
      </c>
      <c r="B108" s="9" t="s">
        <v>343</v>
      </c>
      <c r="C108" s="87">
        <v>8000</v>
      </c>
      <c r="D108" s="87">
        <v>5773.97</v>
      </c>
      <c r="E108" s="87">
        <v>8000</v>
      </c>
      <c r="F108" s="87">
        <v>8000</v>
      </c>
      <c r="G108" s="100">
        <f t="shared" si="1"/>
        <v>0</v>
      </c>
      <c r="H108" s="47"/>
    </row>
    <row r="109" spans="1:8" ht="19.5" customHeight="1" thickBot="1" thickTop="1">
      <c r="A109" s="9" t="s">
        <v>129</v>
      </c>
      <c r="B109" s="9" t="s">
        <v>344</v>
      </c>
      <c r="C109" s="87">
        <v>1500</v>
      </c>
      <c r="D109" s="87">
        <v>57.09</v>
      </c>
      <c r="E109" s="87">
        <v>1500</v>
      </c>
      <c r="F109" s="87">
        <v>1500</v>
      </c>
      <c r="G109" s="100">
        <f t="shared" si="1"/>
        <v>0</v>
      </c>
      <c r="H109" s="47"/>
    </row>
    <row r="110" spans="1:8" ht="19.5" customHeight="1" thickBot="1" thickTop="1">
      <c r="A110" s="9" t="s">
        <v>764</v>
      </c>
      <c r="B110" s="9" t="s">
        <v>837</v>
      </c>
      <c r="C110" s="87">
        <v>0</v>
      </c>
      <c r="D110" s="87">
        <v>0</v>
      </c>
      <c r="E110" s="87">
        <v>0</v>
      </c>
      <c r="F110" s="87">
        <v>1200</v>
      </c>
      <c r="G110" s="100">
        <v>0</v>
      </c>
      <c r="H110" s="47"/>
    </row>
    <row r="111" spans="1:7" ht="19.5" customHeight="1" thickBot="1" thickTop="1">
      <c r="A111" s="7" t="s">
        <v>132</v>
      </c>
      <c r="B111" s="9" t="s">
        <v>346</v>
      </c>
      <c r="C111" s="87">
        <v>500</v>
      </c>
      <c r="D111" s="87">
        <v>0</v>
      </c>
      <c r="E111" s="87">
        <v>500</v>
      </c>
      <c r="F111" s="87">
        <v>500</v>
      </c>
      <c r="G111" s="100">
        <f t="shared" si="1"/>
        <v>0</v>
      </c>
    </row>
    <row r="112" spans="1:7" ht="19.5" customHeight="1" thickBot="1" thickTop="1">
      <c r="A112" s="7" t="s">
        <v>134</v>
      </c>
      <c r="B112" s="9" t="s">
        <v>306</v>
      </c>
      <c r="C112" s="87">
        <v>10000</v>
      </c>
      <c r="D112" s="87">
        <v>10006.99</v>
      </c>
      <c r="E112" s="87">
        <v>10500</v>
      </c>
      <c r="F112" s="87">
        <v>8500</v>
      </c>
      <c r="G112" s="100">
        <f t="shared" si="1"/>
        <v>-0.19047619047619047</v>
      </c>
    </row>
    <row r="113" spans="1:7" ht="19.5" customHeight="1" thickBot="1" thickTop="1">
      <c r="A113" s="7" t="s">
        <v>832</v>
      </c>
      <c r="B113" s="9" t="s">
        <v>780</v>
      </c>
      <c r="C113" s="87">
        <v>0</v>
      </c>
      <c r="D113" s="87">
        <v>0</v>
      </c>
      <c r="E113" s="87">
        <v>0</v>
      </c>
      <c r="F113" s="87">
        <v>2000</v>
      </c>
      <c r="G113" s="100">
        <v>1</v>
      </c>
    </row>
    <row r="114" spans="1:8" ht="19.5" customHeight="1" thickBot="1" thickTop="1">
      <c r="A114" s="9" t="s">
        <v>130</v>
      </c>
      <c r="B114" s="9" t="s">
        <v>345</v>
      </c>
      <c r="C114" s="87">
        <v>31342</v>
      </c>
      <c r="D114" s="87">
        <v>24806.21</v>
      </c>
      <c r="E114" s="87">
        <v>23910</v>
      </c>
      <c r="F114" s="87">
        <v>26854</v>
      </c>
      <c r="G114" s="100">
        <f t="shared" si="1"/>
        <v>0.12312839815976578</v>
      </c>
      <c r="H114" s="47"/>
    </row>
    <row r="115" spans="1:8" ht="19.5" customHeight="1" thickBot="1" thickTop="1">
      <c r="A115" s="7" t="s">
        <v>135</v>
      </c>
      <c r="B115" s="9" t="s">
        <v>349</v>
      </c>
      <c r="C115" s="87">
        <v>800</v>
      </c>
      <c r="D115" s="87">
        <v>0</v>
      </c>
      <c r="E115" s="87">
        <v>800</v>
      </c>
      <c r="F115" s="87">
        <v>800</v>
      </c>
      <c r="G115" s="100">
        <f t="shared" si="1"/>
        <v>0</v>
      </c>
      <c r="H115" s="47"/>
    </row>
    <row r="116" spans="1:8" ht="19.5" customHeight="1" thickBot="1" thickTop="1">
      <c r="A116" s="9" t="s">
        <v>136</v>
      </c>
      <c r="B116" s="9" t="s">
        <v>350</v>
      </c>
      <c r="C116" s="87">
        <v>5000</v>
      </c>
      <c r="D116" s="87">
        <v>24606.75</v>
      </c>
      <c r="E116" s="87">
        <v>5000</v>
      </c>
      <c r="F116" s="87">
        <v>5000</v>
      </c>
      <c r="G116" s="100">
        <f t="shared" si="1"/>
        <v>0</v>
      </c>
      <c r="H116" s="47"/>
    </row>
    <row r="117" spans="1:8" ht="19.5" customHeight="1" thickBot="1" thickTop="1">
      <c r="A117" s="9" t="s">
        <v>138</v>
      </c>
      <c r="B117" s="9" t="s">
        <v>529</v>
      </c>
      <c r="C117" s="87">
        <v>15150</v>
      </c>
      <c r="D117" s="87">
        <v>8765.87</v>
      </c>
      <c r="E117" s="87">
        <v>25000</v>
      </c>
      <c r="F117" s="87">
        <v>25000</v>
      </c>
      <c r="G117" s="100">
        <f t="shared" si="1"/>
        <v>0</v>
      </c>
      <c r="H117" s="47"/>
    </row>
    <row r="118" spans="1:8" ht="19.5" customHeight="1" thickBot="1" thickTop="1">
      <c r="A118" s="9" t="s">
        <v>814</v>
      </c>
      <c r="B118" s="9" t="s">
        <v>559</v>
      </c>
      <c r="C118" s="87">
        <v>1050</v>
      </c>
      <c r="D118" s="87">
        <v>392.67</v>
      </c>
      <c r="E118" s="87">
        <v>1000</v>
      </c>
      <c r="F118" s="87">
        <v>1000</v>
      </c>
      <c r="G118" s="100">
        <f t="shared" si="1"/>
        <v>0</v>
      </c>
      <c r="H118" s="47"/>
    </row>
    <row r="119" spans="1:8" ht="19.5" customHeight="1" thickBot="1" thickTop="1">
      <c r="A119" s="7" t="s">
        <v>137</v>
      </c>
      <c r="B119" s="9" t="s">
        <v>351</v>
      </c>
      <c r="C119" s="87">
        <v>1500</v>
      </c>
      <c r="D119" s="87">
        <v>251.5</v>
      </c>
      <c r="E119" s="87">
        <v>1500</v>
      </c>
      <c r="F119" s="87">
        <v>1500</v>
      </c>
      <c r="G119" s="100">
        <f t="shared" si="1"/>
        <v>0</v>
      </c>
      <c r="H119" s="47"/>
    </row>
    <row r="120" spans="1:8" ht="19.5" customHeight="1" thickBot="1" thickTop="1">
      <c r="A120" s="7" t="s">
        <v>139</v>
      </c>
      <c r="B120" s="9" t="s">
        <v>352</v>
      </c>
      <c r="C120" s="87">
        <v>8000</v>
      </c>
      <c r="D120" s="87">
        <v>4621.12</v>
      </c>
      <c r="E120" s="87">
        <v>8000</v>
      </c>
      <c r="F120" s="87">
        <v>8000</v>
      </c>
      <c r="G120" s="100">
        <f t="shared" si="1"/>
        <v>0</v>
      </c>
      <c r="H120" s="47"/>
    </row>
    <row r="121" spans="1:8" ht="19.5" customHeight="1" thickBot="1" thickTop="1">
      <c r="A121" s="7" t="s">
        <v>141</v>
      </c>
      <c r="B121" s="9" t="s">
        <v>354</v>
      </c>
      <c r="C121" s="87">
        <v>3500</v>
      </c>
      <c r="D121" s="87">
        <v>0</v>
      </c>
      <c r="E121" s="87">
        <v>3500</v>
      </c>
      <c r="F121" s="87">
        <v>3500</v>
      </c>
      <c r="G121" s="100">
        <f t="shared" si="1"/>
        <v>0</v>
      </c>
      <c r="H121" s="47"/>
    </row>
    <row r="122" spans="1:8" ht="19.5" customHeight="1" thickBot="1" thickTop="1">
      <c r="A122" s="7" t="s">
        <v>140</v>
      </c>
      <c r="B122" s="9" t="s">
        <v>353</v>
      </c>
      <c r="C122" s="87">
        <v>23000</v>
      </c>
      <c r="D122" s="87">
        <v>8641.32</v>
      </c>
      <c r="E122" s="87">
        <v>0</v>
      </c>
      <c r="F122" s="87">
        <v>0</v>
      </c>
      <c r="G122" s="100">
        <v>0</v>
      </c>
      <c r="H122" s="47"/>
    </row>
    <row r="123" spans="1:8" ht="19.5" customHeight="1" thickBot="1" thickTop="1">
      <c r="A123" s="9" t="s">
        <v>142</v>
      </c>
      <c r="B123" s="9" t="s">
        <v>355</v>
      </c>
      <c r="C123" s="87">
        <v>76000</v>
      </c>
      <c r="D123" s="87">
        <v>0</v>
      </c>
      <c r="E123" s="87">
        <v>0</v>
      </c>
      <c r="F123" s="87">
        <v>0</v>
      </c>
      <c r="G123" s="100">
        <v>0</v>
      </c>
      <c r="H123" s="47"/>
    </row>
    <row r="124" spans="1:9" ht="19.5" customHeight="1" thickBot="1" thickTop="1">
      <c r="A124" s="9" t="s">
        <v>143</v>
      </c>
      <c r="B124" s="9" t="s">
        <v>822</v>
      </c>
      <c r="C124" s="87">
        <v>8749</v>
      </c>
      <c r="D124" s="87">
        <v>8749</v>
      </c>
      <c r="E124" s="87">
        <v>10000</v>
      </c>
      <c r="F124" s="87">
        <v>0</v>
      </c>
      <c r="G124" s="294">
        <f>(F124-E124)/E124</f>
        <v>-1</v>
      </c>
      <c r="H124" s="298"/>
      <c r="I124" s="299"/>
    </row>
    <row r="125" spans="1:9" ht="19.5" customHeight="1" thickBot="1" thickTop="1">
      <c r="A125" s="9" t="s">
        <v>524</v>
      </c>
      <c r="B125" s="9" t="s">
        <v>521</v>
      </c>
      <c r="C125" s="87">
        <v>0</v>
      </c>
      <c r="D125" s="87">
        <v>0</v>
      </c>
      <c r="E125" s="87">
        <v>0</v>
      </c>
      <c r="F125" s="87">
        <v>3431</v>
      </c>
      <c r="G125" s="294">
        <v>1</v>
      </c>
      <c r="H125" s="298"/>
      <c r="I125" s="299"/>
    </row>
    <row r="126" spans="1:8" ht="19.5" customHeight="1" thickBot="1" thickTop="1">
      <c r="A126" s="99"/>
      <c r="B126" s="99" t="s">
        <v>12</v>
      </c>
      <c r="C126" s="17">
        <f>SUM(C88:C124)</f>
        <v>767996</v>
      </c>
      <c r="D126" s="17">
        <f>SUM(D88:D124)</f>
        <v>378295.77999999997</v>
      </c>
      <c r="E126" s="17">
        <f>SUM(E88:E124)</f>
        <v>710061</v>
      </c>
      <c r="F126" s="17">
        <f>SUM(F88:F125)</f>
        <v>727196.9</v>
      </c>
      <c r="G126" s="100">
        <f t="shared" si="1"/>
        <v>0.02413299702419936</v>
      </c>
      <c r="H126" s="47"/>
    </row>
    <row r="127" spans="1:7" ht="19.5" customHeight="1" thickTop="1">
      <c r="A127" s="3"/>
      <c r="B127" s="3"/>
      <c r="C127" s="28"/>
      <c r="D127" s="28"/>
      <c r="E127" s="28"/>
      <c r="F127" s="28"/>
      <c r="G127" s="100"/>
    </row>
    <row r="128" spans="1:8" ht="19.5" customHeight="1">
      <c r="A128" s="15"/>
      <c r="B128" s="15" t="s">
        <v>2</v>
      </c>
      <c r="D128" s="16"/>
      <c r="E128" s="16"/>
      <c r="F128" s="16"/>
      <c r="G128" s="100"/>
      <c r="H128" s="47"/>
    </row>
    <row r="129" spans="1:8" ht="19.5" customHeight="1">
      <c r="A129" s="7" t="s">
        <v>144</v>
      </c>
      <c r="B129" s="9" t="s">
        <v>330</v>
      </c>
      <c r="C129" s="20">
        <v>169483</v>
      </c>
      <c r="D129" s="20">
        <v>186140.28</v>
      </c>
      <c r="E129" s="20">
        <v>194486</v>
      </c>
      <c r="F129" s="20">
        <v>216437</v>
      </c>
      <c r="G129" s="100">
        <f t="shared" si="1"/>
        <v>0.11286673590901145</v>
      </c>
      <c r="H129" s="94"/>
    </row>
    <row r="130" spans="1:8" ht="19.5" customHeight="1" thickBot="1">
      <c r="A130" s="7" t="s">
        <v>771</v>
      </c>
      <c r="B130" s="9" t="s">
        <v>763</v>
      </c>
      <c r="C130" s="20">
        <v>0</v>
      </c>
      <c r="D130" s="20">
        <v>0</v>
      </c>
      <c r="E130" s="20">
        <v>0</v>
      </c>
      <c r="F130" s="20">
        <v>1891.75</v>
      </c>
      <c r="G130" s="100">
        <v>1</v>
      </c>
      <c r="H130" s="94"/>
    </row>
    <row r="131" spans="1:8" ht="19.5" customHeight="1" thickBot="1" thickTop="1">
      <c r="A131" s="7" t="s">
        <v>145</v>
      </c>
      <c r="B131" s="9" t="s">
        <v>290</v>
      </c>
      <c r="C131" s="87">
        <v>5000</v>
      </c>
      <c r="D131" s="87">
        <v>5038.52</v>
      </c>
      <c r="E131" s="87">
        <v>5000</v>
      </c>
      <c r="F131" s="87">
        <v>5000</v>
      </c>
      <c r="G131" s="100">
        <f t="shared" si="1"/>
        <v>0</v>
      </c>
      <c r="H131" s="94"/>
    </row>
    <row r="132" spans="1:8" ht="19.5" customHeight="1" thickBot="1" thickTop="1">
      <c r="A132" s="7" t="s">
        <v>146</v>
      </c>
      <c r="B132" s="9" t="s">
        <v>337</v>
      </c>
      <c r="C132" s="87">
        <f>SUM(C129+C131)*7.7%</f>
        <v>13435.191</v>
      </c>
      <c r="D132" s="87">
        <v>13413.45</v>
      </c>
      <c r="E132" s="87">
        <v>15360</v>
      </c>
      <c r="F132" s="87">
        <v>17196</v>
      </c>
      <c r="G132" s="100">
        <f t="shared" si="1"/>
        <v>0.11953125</v>
      </c>
      <c r="H132" s="96"/>
    </row>
    <row r="133" spans="1:8" ht="19.5" customHeight="1" thickBot="1" thickTop="1">
      <c r="A133" s="7" t="s">
        <v>147</v>
      </c>
      <c r="B133" s="9" t="s">
        <v>292</v>
      </c>
      <c r="C133" s="87">
        <v>11777.6</v>
      </c>
      <c r="D133" s="87">
        <v>7752.58</v>
      </c>
      <c r="E133" s="87">
        <v>7855</v>
      </c>
      <c r="F133" s="87">
        <v>12398</v>
      </c>
      <c r="G133" s="100">
        <f t="shared" si="1"/>
        <v>0.5783577339274347</v>
      </c>
      <c r="H133" s="96"/>
    </row>
    <row r="134" spans="1:8" ht="19.5" customHeight="1" thickBot="1" thickTop="1">
      <c r="A134" s="7" t="s">
        <v>148</v>
      </c>
      <c r="B134" s="9" t="s">
        <v>293</v>
      </c>
      <c r="C134" s="87">
        <v>29616</v>
      </c>
      <c r="D134" s="87">
        <v>30885.62</v>
      </c>
      <c r="E134" s="87">
        <v>31700</v>
      </c>
      <c r="F134" s="87">
        <v>35476</v>
      </c>
      <c r="G134" s="100">
        <f t="shared" si="1"/>
        <v>0.11911671924290221</v>
      </c>
      <c r="H134" s="96"/>
    </row>
    <row r="135" spans="1:8" ht="19.5" customHeight="1" thickBot="1" thickTop="1">
      <c r="A135" s="9" t="s">
        <v>149</v>
      </c>
      <c r="B135" s="9" t="s">
        <v>295</v>
      </c>
      <c r="C135" s="87">
        <v>670</v>
      </c>
      <c r="D135" s="87">
        <v>701.52</v>
      </c>
      <c r="E135" s="87">
        <v>710</v>
      </c>
      <c r="F135" s="87">
        <v>840</v>
      </c>
      <c r="G135" s="100">
        <f t="shared" si="1"/>
        <v>0.18309859154929578</v>
      </c>
      <c r="H135" s="96"/>
    </row>
    <row r="136" spans="1:7" ht="19.5" customHeight="1" thickBot="1" thickTop="1">
      <c r="A136" s="7" t="s">
        <v>153</v>
      </c>
      <c r="B136" s="9" t="s">
        <v>299</v>
      </c>
      <c r="C136" s="87">
        <v>300</v>
      </c>
      <c r="D136" s="87">
        <v>495</v>
      </c>
      <c r="E136" s="87">
        <v>300</v>
      </c>
      <c r="F136" s="87">
        <v>300</v>
      </c>
      <c r="G136" s="100">
        <f t="shared" si="1"/>
        <v>0</v>
      </c>
    </row>
    <row r="137" spans="1:7" ht="19.5" customHeight="1" thickBot="1" thickTop="1">
      <c r="A137" s="7" t="s">
        <v>154</v>
      </c>
      <c r="B137" s="9" t="s">
        <v>347</v>
      </c>
      <c r="C137" s="87">
        <v>300</v>
      </c>
      <c r="D137" s="87">
        <v>0</v>
      </c>
      <c r="E137" s="87">
        <v>300</v>
      </c>
      <c r="F137" s="87">
        <v>300</v>
      </c>
      <c r="G137" s="100">
        <f aca="true" t="shared" si="2" ref="G137:G208">(F137-E137)/E137</f>
        <v>0</v>
      </c>
    </row>
    <row r="138" spans="1:8" ht="19.5" customHeight="1" thickBot="1" thickTop="1">
      <c r="A138" s="7" t="s">
        <v>150</v>
      </c>
      <c r="B138" s="9" t="s">
        <v>304</v>
      </c>
      <c r="C138" s="87">
        <v>2000</v>
      </c>
      <c r="D138" s="87">
        <v>2204.26</v>
      </c>
      <c r="E138" s="87">
        <v>2000</v>
      </c>
      <c r="F138" s="87">
        <v>2250</v>
      </c>
      <c r="G138" s="100">
        <f t="shared" si="2"/>
        <v>0.125</v>
      </c>
      <c r="H138" s="47"/>
    </row>
    <row r="139" spans="1:7" ht="19.5" customHeight="1" thickBot="1" thickTop="1">
      <c r="A139" s="7" t="s">
        <v>151</v>
      </c>
      <c r="B139" s="9" t="s">
        <v>356</v>
      </c>
      <c r="C139" s="87">
        <v>500</v>
      </c>
      <c r="D139" s="87">
        <v>927.17</v>
      </c>
      <c r="E139" s="87">
        <v>1000</v>
      </c>
      <c r="F139" s="87">
        <v>1000</v>
      </c>
      <c r="G139" s="100">
        <f t="shared" si="2"/>
        <v>0</v>
      </c>
    </row>
    <row r="140" spans="1:7" ht="19.5" customHeight="1" thickBot="1" thickTop="1">
      <c r="A140" s="7" t="s">
        <v>152</v>
      </c>
      <c r="B140" s="9" t="s">
        <v>357</v>
      </c>
      <c r="C140" s="87">
        <v>2250</v>
      </c>
      <c r="D140" s="87">
        <v>2246.42</v>
      </c>
      <c r="E140" s="87">
        <v>2500</v>
      </c>
      <c r="F140" s="87">
        <v>2500</v>
      </c>
      <c r="G140" s="100">
        <f t="shared" si="2"/>
        <v>0</v>
      </c>
    </row>
    <row r="141" spans="1:7" ht="19.5" customHeight="1" thickBot="1" thickTop="1">
      <c r="A141" s="7" t="s">
        <v>161</v>
      </c>
      <c r="B141" s="9" t="s">
        <v>359</v>
      </c>
      <c r="C141" s="87">
        <v>17000</v>
      </c>
      <c r="D141" s="87">
        <v>17325.42</v>
      </c>
      <c r="E141" s="87">
        <v>17000</v>
      </c>
      <c r="F141" s="87">
        <v>20000</v>
      </c>
      <c r="G141" s="100">
        <f t="shared" si="2"/>
        <v>0.17647058823529413</v>
      </c>
    </row>
    <row r="142" spans="1:7" ht="19.5" customHeight="1" thickBot="1" thickTop="1">
      <c r="A142" s="7" t="s">
        <v>769</v>
      </c>
      <c r="B142" s="9" t="s">
        <v>774</v>
      </c>
      <c r="C142" s="87">
        <v>0</v>
      </c>
      <c r="D142" s="87">
        <v>0</v>
      </c>
      <c r="E142" s="87">
        <v>0</v>
      </c>
      <c r="F142" s="87">
        <v>3000</v>
      </c>
      <c r="G142" s="100">
        <v>1</v>
      </c>
    </row>
    <row r="143" spans="1:7" ht="19.5" customHeight="1" thickBot="1" thickTop="1">
      <c r="A143" s="2" t="s">
        <v>162</v>
      </c>
      <c r="B143" s="6" t="s">
        <v>360</v>
      </c>
      <c r="C143" s="87">
        <v>1200</v>
      </c>
      <c r="D143" s="87">
        <v>874.33</v>
      </c>
      <c r="E143" s="87">
        <v>1200</v>
      </c>
      <c r="F143" s="87">
        <v>1200</v>
      </c>
      <c r="G143" s="100">
        <f t="shared" si="2"/>
        <v>0</v>
      </c>
    </row>
    <row r="144" spans="1:8" ht="19.5" customHeight="1" thickBot="1" thickTop="1">
      <c r="A144" s="6" t="s">
        <v>155</v>
      </c>
      <c r="B144" s="6" t="s">
        <v>345</v>
      </c>
      <c r="C144" s="87">
        <v>4515</v>
      </c>
      <c r="D144" s="87">
        <v>5137.51</v>
      </c>
      <c r="E144" s="87">
        <v>6258</v>
      </c>
      <c r="F144" s="303">
        <v>7950</v>
      </c>
      <c r="G144" s="100">
        <f t="shared" si="2"/>
        <v>0.27037392138063276</v>
      </c>
      <c r="H144" s="47"/>
    </row>
    <row r="145" spans="1:7" ht="19.5" customHeight="1" thickBot="1" thickTop="1">
      <c r="A145" s="7" t="s">
        <v>156</v>
      </c>
      <c r="B145" s="9" t="s">
        <v>348</v>
      </c>
      <c r="C145" s="87">
        <v>2700</v>
      </c>
      <c r="D145" s="87">
        <v>2400.36</v>
      </c>
      <c r="E145" s="87">
        <v>3554.04</v>
      </c>
      <c r="F145" s="87">
        <v>2700</v>
      </c>
      <c r="G145" s="100">
        <f t="shared" si="2"/>
        <v>-0.24030117837728332</v>
      </c>
    </row>
    <row r="146" spans="1:7" ht="19.5" customHeight="1" thickBot="1" thickTop="1">
      <c r="A146" s="7" t="s">
        <v>157</v>
      </c>
      <c r="B146" s="9" t="s">
        <v>313</v>
      </c>
      <c r="C146" s="87">
        <v>2500</v>
      </c>
      <c r="D146" s="87">
        <v>3661.92</v>
      </c>
      <c r="E146" s="87">
        <v>3500</v>
      </c>
      <c r="F146" s="87">
        <v>4000</v>
      </c>
      <c r="G146" s="100">
        <f t="shared" si="2"/>
        <v>0.14285714285714285</v>
      </c>
    </row>
    <row r="147" spans="1:7" ht="19.5" customHeight="1" thickBot="1" thickTop="1">
      <c r="A147" s="7" t="s">
        <v>158</v>
      </c>
      <c r="B147" s="9" t="s">
        <v>358</v>
      </c>
      <c r="C147" s="87">
        <v>4200</v>
      </c>
      <c r="D147" s="87">
        <v>5290.51</v>
      </c>
      <c r="E147" s="87">
        <v>4700</v>
      </c>
      <c r="F147" s="87">
        <v>5200</v>
      </c>
      <c r="G147" s="100">
        <f t="shared" si="2"/>
        <v>0.10638297872340426</v>
      </c>
    </row>
    <row r="148" spans="1:7" ht="19.5" customHeight="1" thickBot="1" thickTop="1">
      <c r="A148" s="7" t="s">
        <v>671</v>
      </c>
      <c r="B148" s="9" t="s">
        <v>315</v>
      </c>
      <c r="C148" s="87">
        <v>0</v>
      </c>
      <c r="D148" s="87">
        <v>1105.7</v>
      </c>
      <c r="E148" s="87">
        <v>800</v>
      </c>
      <c r="F148" s="87">
        <v>1000</v>
      </c>
      <c r="G148" s="100">
        <f t="shared" si="2"/>
        <v>0.25</v>
      </c>
    </row>
    <row r="149" spans="1:7" ht="19.5" customHeight="1" thickBot="1" thickTop="1">
      <c r="A149" s="7" t="s">
        <v>159</v>
      </c>
      <c r="B149" s="9" t="s">
        <v>316</v>
      </c>
      <c r="C149" s="87">
        <v>2050</v>
      </c>
      <c r="D149" s="87">
        <v>1557.98</v>
      </c>
      <c r="E149" s="87">
        <v>2000</v>
      </c>
      <c r="F149" s="87">
        <v>2000</v>
      </c>
      <c r="G149" s="100">
        <f t="shared" si="2"/>
        <v>0</v>
      </c>
    </row>
    <row r="150" spans="1:8" ht="19.5" customHeight="1" thickBot="1" thickTop="1">
      <c r="A150" s="7" t="s">
        <v>160</v>
      </c>
      <c r="B150" s="9" t="s">
        <v>560</v>
      </c>
      <c r="C150" s="87">
        <v>12000</v>
      </c>
      <c r="D150" s="87">
        <v>15156.01</v>
      </c>
      <c r="E150" s="87">
        <v>12000</v>
      </c>
      <c r="F150" s="87">
        <v>15000</v>
      </c>
      <c r="G150" s="100">
        <f t="shared" si="2"/>
        <v>0.25</v>
      </c>
      <c r="H150" s="47"/>
    </row>
    <row r="151" spans="1:7" ht="19.5" customHeight="1" thickBot="1" thickTop="1">
      <c r="A151" s="2" t="s">
        <v>163</v>
      </c>
      <c r="B151" s="6" t="s">
        <v>361</v>
      </c>
      <c r="C151" s="87">
        <v>12000</v>
      </c>
      <c r="D151" s="87">
        <v>12000</v>
      </c>
      <c r="E151" s="87">
        <v>12000</v>
      </c>
      <c r="F151" s="87">
        <v>12000</v>
      </c>
      <c r="G151" s="100">
        <f t="shared" si="2"/>
        <v>0</v>
      </c>
    </row>
    <row r="152" spans="1:7" ht="19.5" customHeight="1" thickBot="1" thickTop="1">
      <c r="A152" s="99"/>
      <c r="B152" s="99" t="s">
        <v>13</v>
      </c>
      <c r="C152" s="17">
        <f>SUM(C129:C151)</f>
        <v>293496.79099999997</v>
      </c>
      <c r="D152" s="17">
        <f>SUM(D129:D151)</f>
        <v>314314.56</v>
      </c>
      <c r="E152" s="17">
        <f>SUM(E129:E151)</f>
        <v>324223.04</v>
      </c>
      <c r="F152" s="17">
        <f>SUM(F129:F151)</f>
        <v>369638.75</v>
      </c>
      <c r="G152" s="100">
        <f t="shared" si="2"/>
        <v>0.1400755171501693</v>
      </c>
    </row>
    <row r="153" spans="1:12" ht="19.5" customHeight="1" thickTop="1">
      <c r="A153" s="3"/>
      <c r="B153" s="3"/>
      <c r="C153" s="28"/>
      <c r="D153" s="28"/>
      <c r="E153" s="28"/>
      <c r="F153" s="28"/>
      <c r="G153" s="100"/>
      <c r="I153" s="7"/>
      <c r="J153" s="7"/>
      <c r="K153" s="7"/>
      <c r="L153" s="7"/>
    </row>
    <row r="154" spans="1:12" ht="19.5" customHeight="1">
      <c r="A154" s="15"/>
      <c r="B154" s="15" t="s">
        <v>3</v>
      </c>
      <c r="D154" s="16"/>
      <c r="E154" s="16"/>
      <c r="F154" s="16"/>
      <c r="G154" s="100"/>
      <c r="H154" s="47"/>
      <c r="I154" s="7"/>
      <c r="J154" s="7"/>
      <c r="L154" s="7"/>
    </row>
    <row r="155" spans="1:12" ht="19.5" customHeight="1" thickBot="1">
      <c r="A155" s="7" t="s">
        <v>164</v>
      </c>
      <c r="B155" s="9" t="s">
        <v>330</v>
      </c>
      <c r="C155" s="20">
        <v>50000</v>
      </c>
      <c r="D155" s="20">
        <v>52634.1</v>
      </c>
      <c r="E155" s="20">
        <v>55000</v>
      </c>
      <c r="F155" s="20">
        <v>57000</v>
      </c>
      <c r="G155" s="100">
        <f t="shared" si="2"/>
        <v>0.03636363636363636</v>
      </c>
      <c r="I155" s="7"/>
      <c r="J155" s="7"/>
      <c r="L155" s="7"/>
    </row>
    <row r="156" spans="1:12" ht="19.5" customHeight="1" thickBot="1" thickTop="1">
      <c r="A156" s="7" t="s">
        <v>165</v>
      </c>
      <c r="B156" s="9" t="s">
        <v>337</v>
      </c>
      <c r="C156" s="87">
        <f>C155*7.7%</f>
        <v>3850</v>
      </c>
      <c r="D156" s="87">
        <v>4026.45</v>
      </c>
      <c r="E156" s="87">
        <v>4235</v>
      </c>
      <c r="F156" s="87">
        <v>4389</v>
      </c>
      <c r="G156" s="100">
        <f t="shared" si="2"/>
        <v>0.03636363636363636</v>
      </c>
      <c r="I156" s="7"/>
      <c r="J156" s="7"/>
      <c r="L156" s="7"/>
    </row>
    <row r="157" spans="1:12" ht="19.5" customHeight="1" thickBot="1" thickTop="1">
      <c r="A157" s="7" t="s">
        <v>166</v>
      </c>
      <c r="B157" s="9" t="s">
        <v>362</v>
      </c>
      <c r="C157" s="87">
        <v>0</v>
      </c>
      <c r="D157" s="87">
        <v>1487</v>
      </c>
      <c r="E157" s="87">
        <v>1500</v>
      </c>
      <c r="F157" s="87">
        <v>1000</v>
      </c>
      <c r="G157" s="100">
        <f t="shared" si="2"/>
        <v>-0.3333333333333333</v>
      </c>
      <c r="I157" s="7"/>
      <c r="J157" s="7"/>
      <c r="L157" s="7"/>
    </row>
    <row r="158" spans="1:12" ht="19.5" customHeight="1" thickBot="1" thickTop="1">
      <c r="A158" s="7" t="s">
        <v>167</v>
      </c>
      <c r="B158" s="9" t="s">
        <v>299</v>
      </c>
      <c r="C158" s="87">
        <v>2000</v>
      </c>
      <c r="D158" s="87">
        <v>282.5</v>
      </c>
      <c r="E158" s="87">
        <v>2000</v>
      </c>
      <c r="F158" s="87">
        <v>1000</v>
      </c>
      <c r="G158" s="100">
        <f t="shared" si="2"/>
        <v>-0.5</v>
      </c>
      <c r="I158" s="7"/>
      <c r="J158" s="7"/>
      <c r="L158" s="7"/>
    </row>
    <row r="159" spans="1:7" ht="19.5" customHeight="1" thickBot="1" thickTop="1">
      <c r="A159" s="7" t="s">
        <v>168</v>
      </c>
      <c r="B159" s="9" t="s">
        <v>347</v>
      </c>
      <c r="C159" s="87">
        <v>1600</v>
      </c>
      <c r="D159" s="87">
        <v>414.48</v>
      </c>
      <c r="E159" s="87">
        <v>1600</v>
      </c>
      <c r="F159" s="87">
        <v>1000</v>
      </c>
      <c r="G159" s="100">
        <f t="shared" si="2"/>
        <v>-0.375</v>
      </c>
    </row>
    <row r="160" spans="1:7" ht="19.5" customHeight="1" thickBot="1" thickTop="1">
      <c r="A160" s="7" t="s">
        <v>169</v>
      </c>
      <c r="B160" s="9" t="s">
        <v>306</v>
      </c>
      <c r="C160" s="87">
        <v>3500</v>
      </c>
      <c r="D160" s="87">
        <v>4234.11</v>
      </c>
      <c r="E160" s="87">
        <v>3500</v>
      </c>
      <c r="F160" s="87">
        <v>4000</v>
      </c>
      <c r="G160" s="100">
        <f t="shared" si="2"/>
        <v>0.14285714285714285</v>
      </c>
    </row>
    <row r="161" spans="1:7" ht="19.5" customHeight="1" thickBot="1" thickTop="1">
      <c r="A161" s="7" t="s">
        <v>833</v>
      </c>
      <c r="B161" s="9" t="s">
        <v>780</v>
      </c>
      <c r="C161" s="87">
        <v>0</v>
      </c>
      <c r="D161" s="87">
        <v>0</v>
      </c>
      <c r="E161" s="87">
        <v>0</v>
      </c>
      <c r="F161" s="87">
        <v>500</v>
      </c>
      <c r="G161" s="100">
        <v>1</v>
      </c>
    </row>
    <row r="162" spans="1:7" ht="19.5" customHeight="1" thickBot="1" thickTop="1">
      <c r="A162" s="7" t="s">
        <v>170</v>
      </c>
      <c r="B162" s="9" t="s">
        <v>363</v>
      </c>
      <c r="C162" s="87">
        <v>600</v>
      </c>
      <c r="D162" s="87">
        <v>508</v>
      </c>
      <c r="E162" s="87">
        <v>600</v>
      </c>
      <c r="F162" s="87">
        <v>700</v>
      </c>
      <c r="G162" s="100">
        <f t="shared" si="2"/>
        <v>0.16666666666666666</v>
      </c>
    </row>
    <row r="163" spans="1:7" ht="19.5" customHeight="1" thickBot="1" thickTop="1">
      <c r="A163" s="7" t="s">
        <v>171</v>
      </c>
      <c r="B163" s="9" t="s">
        <v>313</v>
      </c>
      <c r="C163" s="87">
        <v>3000</v>
      </c>
      <c r="D163" s="87">
        <v>2574.1</v>
      </c>
      <c r="E163" s="87">
        <v>4000</v>
      </c>
      <c r="F163" s="87">
        <v>4000</v>
      </c>
      <c r="G163" s="100">
        <f t="shared" si="2"/>
        <v>0</v>
      </c>
    </row>
    <row r="164" spans="1:7" ht="19.5" customHeight="1" thickBot="1" thickTop="1">
      <c r="A164" s="7" t="s">
        <v>172</v>
      </c>
      <c r="B164" s="9" t="s">
        <v>358</v>
      </c>
      <c r="C164" s="87">
        <v>2300</v>
      </c>
      <c r="D164" s="87">
        <v>2238.09</v>
      </c>
      <c r="E164" s="87">
        <v>2500</v>
      </c>
      <c r="F164" s="87">
        <v>2500</v>
      </c>
      <c r="G164" s="100">
        <f t="shared" si="2"/>
        <v>0</v>
      </c>
    </row>
    <row r="165" spans="1:8" ht="19.5" customHeight="1" thickBot="1" thickTop="1">
      <c r="A165" s="7" t="s">
        <v>173</v>
      </c>
      <c r="B165" s="9" t="s">
        <v>316</v>
      </c>
      <c r="C165" s="87">
        <v>2000</v>
      </c>
      <c r="D165" s="87">
        <v>1284.57</v>
      </c>
      <c r="E165" s="87">
        <v>2000</v>
      </c>
      <c r="F165" s="87">
        <v>2000</v>
      </c>
      <c r="G165" s="100">
        <f t="shared" si="2"/>
        <v>0</v>
      </c>
      <c r="H165" s="47"/>
    </row>
    <row r="166" spans="1:8" ht="19.5" customHeight="1" thickBot="1" thickTop="1">
      <c r="A166" s="7" t="s">
        <v>174</v>
      </c>
      <c r="B166" s="9" t="s">
        <v>661</v>
      </c>
      <c r="C166" s="87">
        <v>10000</v>
      </c>
      <c r="D166" s="87">
        <v>4085.22</v>
      </c>
      <c r="E166" s="87">
        <v>10000</v>
      </c>
      <c r="F166" s="87">
        <v>10000</v>
      </c>
      <c r="G166" s="100">
        <f t="shared" si="2"/>
        <v>0</v>
      </c>
      <c r="H166" s="47"/>
    </row>
    <row r="167" spans="1:8" ht="19.5" customHeight="1" thickBot="1" thickTop="1">
      <c r="A167" s="6" t="s">
        <v>175</v>
      </c>
      <c r="B167" s="6" t="s">
        <v>345</v>
      </c>
      <c r="C167" s="87">
        <v>7681</v>
      </c>
      <c r="D167" s="87">
        <v>10291.29</v>
      </c>
      <c r="E167" s="87">
        <v>8914.84</v>
      </c>
      <c r="F167" s="87">
        <v>9766</v>
      </c>
      <c r="G167" s="100">
        <f t="shared" si="2"/>
        <v>0.09547675561199077</v>
      </c>
      <c r="H167" s="47"/>
    </row>
    <row r="168" spans="1:7" ht="19.5" customHeight="1" thickBot="1" thickTop="1">
      <c r="A168" s="7" t="s">
        <v>176</v>
      </c>
      <c r="B168" s="9" t="s">
        <v>522</v>
      </c>
      <c r="C168" s="87">
        <v>10000</v>
      </c>
      <c r="D168" s="87">
        <v>5538</v>
      </c>
      <c r="E168" s="87">
        <v>10000</v>
      </c>
      <c r="F168" s="87">
        <v>10000</v>
      </c>
      <c r="G168" s="100">
        <f t="shared" si="2"/>
        <v>0</v>
      </c>
    </row>
    <row r="169" spans="1:7" ht="19.5" customHeight="1" thickBot="1" thickTop="1">
      <c r="A169" s="7" t="s">
        <v>177</v>
      </c>
      <c r="B169" s="9" t="s">
        <v>365</v>
      </c>
      <c r="C169" s="87">
        <v>5600</v>
      </c>
      <c r="D169" s="87">
        <v>7000</v>
      </c>
      <c r="E169" s="87">
        <v>5600</v>
      </c>
      <c r="F169" s="87">
        <v>5600</v>
      </c>
      <c r="G169" s="100">
        <f t="shared" si="2"/>
        <v>0</v>
      </c>
    </row>
    <row r="170" spans="1:7" ht="19.5" customHeight="1" thickBot="1" thickTop="1">
      <c r="A170" s="7" t="s">
        <v>178</v>
      </c>
      <c r="B170" s="9" t="s">
        <v>366</v>
      </c>
      <c r="C170" s="87">
        <v>3500</v>
      </c>
      <c r="D170" s="87">
        <v>3653.6</v>
      </c>
      <c r="E170" s="87">
        <v>5000</v>
      </c>
      <c r="F170" s="87">
        <v>4000</v>
      </c>
      <c r="G170" s="100">
        <f t="shared" si="2"/>
        <v>-0.2</v>
      </c>
    </row>
    <row r="171" spans="1:7" ht="19.5" customHeight="1" thickBot="1" thickTop="1">
      <c r="A171" s="9" t="s">
        <v>179</v>
      </c>
      <c r="B171" s="9" t="s">
        <v>367</v>
      </c>
      <c r="C171" s="87">
        <v>1000</v>
      </c>
      <c r="D171" s="87">
        <v>1100</v>
      </c>
      <c r="E171" s="87">
        <v>1500</v>
      </c>
      <c r="F171" s="87">
        <v>1500</v>
      </c>
      <c r="G171" s="100">
        <f t="shared" si="2"/>
        <v>0</v>
      </c>
    </row>
    <row r="172" spans="1:7" ht="19.5" customHeight="1" thickBot="1" thickTop="1">
      <c r="A172" s="7" t="s">
        <v>180</v>
      </c>
      <c r="B172" s="9" t="s">
        <v>427</v>
      </c>
      <c r="C172" s="87">
        <v>10000</v>
      </c>
      <c r="D172" s="87">
        <v>6887.53</v>
      </c>
      <c r="E172" s="87">
        <v>10000</v>
      </c>
      <c r="F172" s="87">
        <v>10000</v>
      </c>
      <c r="G172" s="100">
        <f t="shared" si="2"/>
        <v>0</v>
      </c>
    </row>
    <row r="173" spans="1:7" ht="19.5" customHeight="1" thickBot="1" thickTop="1">
      <c r="A173" s="9" t="s">
        <v>181</v>
      </c>
      <c r="B173" s="9" t="s">
        <v>368</v>
      </c>
      <c r="C173" s="87">
        <v>4000</v>
      </c>
      <c r="D173" s="87">
        <v>3761.8</v>
      </c>
      <c r="E173" s="87">
        <v>4500</v>
      </c>
      <c r="F173" s="87">
        <v>5500</v>
      </c>
      <c r="G173" s="100">
        <f t="shared" si="2"/>
        <v>0.2222222222222222</v>
      </c>
    </row>
    <row r="174" spans="1:7" ht="19.5" customHeight="1" thickBot="1" thickTop="1">
      <c r="A174" s="7" t="s">
        <v>182</v>
      </c>
      <c r="B174" s="9" t="s">
        <v>351</v>
      </c>
      <c r="C174" s="87">
        <v>3000</v>
      </c>
      <c r="D174" s="87">
        <v>1964.13</v>
      </c>
      <c r="E174" s="87">
        <v>3000</v>
      </c>
      <c r="F174" s="87">
        <v>3000</v>
      </c>
      <c r="G174" s="100">
        <f t="shared" si="2"/>
        <v>0</v>
      </c>
    </row>
    <row r="175" spans="1:8" ht="19.5" customHeight="1" thickBot="1" thickTop="1">
      <c r="A175" s="7" t="s">
        <v>183</v>
      </c>
      <c r="B175" s="9" t="s">
        <v>369</v>
      </c>
      <c r="C175" s="87">
        <v>3000</v>
      </c>
      <c r="D175" s="87">
        <v>3893.39</v>
      </c>
      <c r="E175" s="87">
        <v>3500</v>
      </c>
      <c r="F175" s="87">
        <v>3500</v>
      </c>
      <c r="G175" s="100">
        <f t="shared" si="2"/>
        <v>0</v>
      </c>
      <c r="H175" s="47"/>
    </row>
    <row r="176" spans="1:8" ht="19.5" customHeight="1" thickBot="1" thickTop="1">
      <c r="A176" s="7" t="s">
        <v>184</v>
      </c>
      <c r="B176" s="9" t="s">
        <v>370</v>
      </c>
      <c r="C176" s="87">
        <v>35000</v>
      </c>
      <c r="D176" s="87">
        <v>16976.16</v>
      </c>
      <c r="E176" s="87">
        <v>35000</v>
      </c>
      <c r="F176" s="87">
        <v>35000</v>
      </c>
      <c r="G176" s="100">
        <f t="shared" si="2"/>
        <v>0</v>
      </c>
      <c r="H176" s="47"/>
    </row>
    <row r="177" spans="1:7" ht="19.5" customHeight="1" thickBot="1" thickTop="1">
      <c r="A177" s="7" t="s">
        <v>185</v>
      </c>
      <c r="B177" s="9" t="s">
        <v>727</v>
      </c>
      <c r="C177" s="87">
        <v>48572</v>
      </c>
      <c r="D177" s="87">
        <v>48571.5</v>
      </c>
      <c r="E177" s="87">
        <v>48572</v>
      </c>
      <c r="F177" s="87">
        <v>48572</v>
      </c>
      <c r="G177" s="100">
        <f t="shared" si="2"/>
        <v>0</v>
      </c>
    </row>
    <row r="178" spans="1:7" ht="19.5" customHeight="1" thickBot="1" thickTop="1">
      <c r="A178" s="11" t="s">
        <v>186</v>
      </c>
      <c r="B178" s="9" t="s">
        <v>728</v>
      </c>
      <c r="C178" s="87">
        <v>4138</v>
      </c>
      <c r="D178" s="87">
        <v>3941.1</v>
      </c>
      <c r="E178" s="87">
        <v>3109</v>
      </c>
      <c r="F178" s="87">
        <v>2065</v>
      </c>
      <c r="G178" s="100">
        <f t="shared" si="2"/>
        <v>-0.3357992923769701</v>
      </c>
    </row>
    <row r="179" spans="1:7" ht="19.5" customHeight="1" thickBot="1" thickTop="1">
      <c r="A179" s="7" t="s">
        <v>187</v>
      </c>
      <c r="B179" s="9" t="s">
        <v>371</v>
      </c>
      <c r="C179" s="87">
        <v>10000</v>
      </c>
      <c r="D179" s="87">
        <v>10000</v>
      </c>
      <c r="E179" s="87">
        <v>10000</v>
      </c>
      <c r="F179" s="87">
        <v>10000</v>
      </c>
      <c r="G179" s="100">
        <f t="shared" si="2"/>
        <v>0</v>
      </c>
    </row>
    <row r="180" spans="1:7" ht="19.5" customHeight="1" thickBot="1" thickTop="1">
      <c r="A180" s="7" t="s">
        <v>188</v>
      </c>
      <c r="B180" s="9" t="s">
        <v>372</v>
      </c>
      <c r="C180" s="87">
        <v>965</v>
      </c>
      <c r="D180" s="87">
        <v>96481</v>
      </c>
      <c r="E180" s="87">
        <v>517</v>
      </c>
      <c r="F180" s="87">
        <v>126</v>
      </c>
      <c r="G180" s="100">
        <f t="shared" si="2"/>
        <v>-0.7562862669245648</v>
      </c>
    </row>
    <row r="181" spans="1:7" ht="19.5" customHeight="1" thickBot="1" thickTop="1">
      <c r="A181" s="9" t="s">
        <v>189</v>
      </c>
      <c r="B181" s="9" t="s">
        <v>373</v>
      </c>
      <c r="C181" s="90">
        <v>40000</v>
      </c>
      <c r="D181" s="90">
        <v>40000</v>
      </c>
      <c r="E181" s="90">
        <v>40000</v>
      </c>
      <c r="F181" s="90">
        <v>5000</v>
      </c>
      <c r="G181" s="100">
        <f t="shared" si="2"/>
        <v>-0.875</v>
      </c>
    </row>
    <row r="182" spans="1:7" ht="19.5" customHeight="1" thickBot="1" thickTop="1">
      <c r="A182" s="9" t="s">
        <v>540</v>
      </c>
      <c r="B182" s="9" t="s">
        <v>541</v>
      </c>
      <c r="C182" s="90">
        <v>200000</v>
      </c>
      <c r="D182" s="90">
        <v>0</v>
      </c>
      <c r="E182" s="90">
        <v>0</v>
      </c>
      <c r="F182" s="90">
        <v>0</v>
      </c>
      <c r="G182" s="100">
        <v>0</v>
      </c>
    </row>
    <row r="183" spans="1:10" ht="19.5" customHeight="1" thickBot="1" thickTop="1">
      <c r="A183" s="2" t="s">
        <v>190</v>
      </c>
      <c r="B183" s="6" t="s">
        <v>374</v>
      </c>
      <c r="C183" s="87">
        <v>55000</v>
      </c>
      <c r="D183" s="87">
        <v>55000</v>
      </c>
      <c r="E183" s="87">
        <v>150000</v>
      </c>
      <c r="F183" s="87">
        <v>220000</v>
      </c>
      <c r="G183" s="100">
        <f t="shared" si="2"/>
        <v>0.4666666666666667</v>
      </c>
      <c r="H183" s="47"/>
      <c r="I183" s="26"/>
      <c r="J183" s="26"/>
    </row>
    <row r="184" spans="1:8" ht="19.5" customHeight="1" thickBot="1" thickTop="1">
      <c r="A184" s="99"/>
      <c r="B184" s="99" t="s">
        <v>14</v>
      </c>
      <c r="C184" s="17">
        <f>SUM(C155:C183)</f>
        <v>520306</v>
      </c>
      <c r="D184" s="17">
        <f>SUM(D155:D183)</f>
        <v>388828.12</v>
      </c>
      <c r="E184" s="17">
        <f>SUM(E155:E183)</f>
        <v>426147.83999999997</v>
      </c>
      <c r="F184" s="17">
        <f>SUM(F155:F183)</f>
        <v>461718</v>
      </c>
      <c r="G184" s="100">
        <f t="shared" si="2"/>
        <v>0.08346906087802776</v>
      </c>
      <c r="H184" s="47"/>
    </row>
    <row r="185" spans="1:7" ht="19.5" customHeight="1" thickTop="1">
      <c r="A185" s="3"/>
      <c r="B185" s="3"/>
      <c r="C185" s="28"/>
      <c r="D185" s="28"/>
      <c r="E185" s="28"/>
      <c r="F185" s="28"/>
      <c r="G185" s="100"/>
    </row>
    <row r="186" spans="1:12" s="9" customFormat="1" ht="19.5" customHeight="1">
      <c r="A186" s="15"/>
      <c r="B186" s="15" t="s">
        <v>15</v>
      </c>
      <c r="C186" s="16"/>
      <c r="D186" s="16"/>
      <c r="E186" s="16"/>
      <c r="F186" s="16"/>
      <c r="G186" s="100"/>
      <c r="H186" s="46"/>
      <c r="I186" s="26"/>
      <c r="J186" s="26"/>
      <c r="K186" s="26"/>
      <c r="L186" s="26"/>
    </row>
    <row r="187" spans="1:8" ht="19.5" customHeight="1" thickBot="1">
      <c r="A187" s="7" t="s">
        <v>191</v>
      </c>
      <c r="B187" s="9" t="s">
        <v>375</v>
      </c>
      <c r="C187" s="20">
        <v>2800</v>
      </c>
      <c r="D187" s="20">
        <v>2450</v>
      </c>
      <c r="E187" s="20">
        <v>2800</v>
      </c>
      <c r="F187" s="20">
        <v>2340</v>
      </c>
      <c r="G187" s="100">
        <f t="shared" si="2"/>
        <v>-0.16428571428571428</v>
      </c>
      <c r="H187" s="47"/>
    </row>
    <row r="188" spans="1:8" ht="19.5" customHeight="1" thickBot="1" thickTop="1">
      <c r="A188" s="7" t="s">
        <v>192</v>
      </c>
      <c r="B188" s="9" t="s">
        <v>337</v>
      </c>
      <c r="C188" s="87">
        <f>C187*7.7%</f>
        <v>215.6</v>
      </c>
      <c r="D188" s="87">
        <v>187.43</v>
      </c>
      <c r="E188" s="87">
        <v>216</v>
      </c>
      <c r="F188" s="87">
        <v>180</v>
      </c>
      <c r="G188" s="100">
        <f t="shared" si="2"/>
        <v>-0.16666666666666666</v>
      </c>
      <c r="H188" s="47"/>
    </row>
    <row r="189" spans="1:8" ht="19.5" customHeight="1" thickBot="1" thickTop="1">
      <c r="A189" s="11" t="s">
        <v>193</v>
      </c>
      <c r="B189" s="9" t="s">
        <v>345</v>
      </c>
      <c r="C189" s="87">
        <v>355</v>
      </c>
      <c r="D189" s="87">
        <v>378.12</v>
      </c>
      <c r="E189" s="87">
        <v>438.01</v>
      </c>
      <c r="F189" s="87">
        <v>527</v>
      </c>
      <c r="G189" s="100">
        <f t="shared" si="2"/>
        <v>0.20316887742288992</v>
      </c>
      <c r="H189" s="47"/>
    </row>
    <row r="190" spans="1:7" ht="19.5" customHeight="1" thickBot="1" thickTop="1">
      <c r="A190" s="7" t="s">
        <v>194</v>
      </c>
      <c r="B190" s="9" t="s">
        <v>358</v>
      </c>
      <c r="C190" s="87">
        <v>800</v>
      </c>
      <c r="D190" s="87">
        <v>659.67</v>
      </c>
      <c r="E190" s="87">
        <v>750</v>
      </c>
      <c r="F190" s="87">
        <v>750</v>
      </c>
      <c r="G190" s="100">
        <f t="shared" si="2"/>
        <v>0</v>
      </c>
    </row>
    <row r="191" spans="1:7" ht="19.5" customHeight="1" thickBot="1" thickTop="1">
      <c r="A191" s="7" t="s">
        <v>195</v>
      </c>
      <c r="B191" s="9" t="s">
        <v>316</v>
      </c>
      <c r="C191" s="87">
        <v>1800</v>
      </c>
      <c r="D191" s="87">
        <v>1969.42</v>
      </c>
      <c r="E191" s="87">
        <v>1500</v>
      </c>
      <c r="F191" s="87">
        <v>2000</v>
      </c>
      <c r="G191" s="100">
        <f t="shared" si="2"/>
        <v>0.3333333333333333</v>
      </c>
    </row>
    <row r="192" spans="1:8" ht="19.5" customHeight="1" thickBot="1" thickTop="1">
      <c r="A192" s="7" t="s">
        <v>196</v>
      </c>
      <c r="B192" s="9" t="s">
        <v>317</v>
      </c>
      <c r="C192" s="87">
        <v>1500</v>
      </c>
      <c r="D192" s="87">
        <v>1485.06</v>
      </c>
      <c r="E192" s="87">
        <v>1500</v>
      </c>
      <c r="F192" s="87">
        <v>1750</v>
      </c>
      <c r="G192" s="100">
        <f t="shared" si="2"/>
        <v>0.16666666666666666</v>
      </c>
      <c r="H192" s="46" t="s">
        <v>28</v>
      </c>
    </row>
    <row r="193" spans="1:7" ht="19.5" customHeight="1" thickBot="1" thickTop="1">
      <c r="A193" s="7" t="s">
        <v>197</v>
      </c>
      <c r="B193" s="9" t="s">
        <v>376</v>
      </c>
      <c r="C193" s="87">
        <v>3000</v>
      </c>
      <c r="D193" s="87">
        <v>1016.31</v>
      </c>
      <c r="E193" s="87">
        <v>3000</v>
      </c>
      <c r="F193" s="87">
        <v>3000</v>
      </c>
      <c r="G193" s="100">
        <f t="shared" si="2"/>
        <v>0</v>
      </c>
    </row>
    <row r="194" spans="1:12" s="93" customFormat="1" ht="19.5" customHeight="1" thickBot="1" thickTop="1">
      <c r="A194" s="7" t="s">
        <v>198</v>
      </c>
      <c r="B194" s="9" t="s">
        <v>377</v>
      </c>
      <c r="C194" s="87">
        <v>1000</v>
      </c>
      <c r="D194" s="87">
        <v>0</v>
      </c>
      <c r="E194" s="87">
        <v>1000</v>
      </c>
      <c r="F194" s="87">
        <v>1000</v>
      </c>
      <c r="G194" s="100">
        <f t="shared" si="2"/>
        <v>0</v>
      </c>
      <c r="I194" s="95"/>
      <c r="J194" s="95"/>
      <c r="K194" s="95"/>
      <c r="L194" s="95"/>
    </row>
    <row r="195" spans="1:8" ht="19.5" customHeight="1" thickBot="1" thickTop="1">
      <c r="A195" s="7" t="s">
        <v>786</v>
      </c>
      <c r="B195" s="9" t="s">
        <v>783</v>
      </c>
      <c r="C195" s="87">
        <v>0</v>
      </c>
      <c r="D195" s="87">
        <v>0</v>
      </c>
      <c r="E195" s="87">
        <v>0</v>
      </c>
      <c r="F195" s="87">
        <v>1000</v>
      </c>
      <c r="G195" s="100">
        <v>1</v>
      </c>
      <c r="H195" s="94"/>
    </row>
    <row r="196" spans="1:8" ht="19.5" customHeight="1" thickBot="1" thickTop="1">
      <c r="A196" s="7" t="s">
        <v>199</v>
      </c>
      <c r="B196" s="9" t="s">
        <v>378</v>
      </c>
      <c r="C196" s="87">
        <v>3000</v>
      </c>
      <c r="D196" s="87">
        <v>1013.55</v>
      </c>
      <c r="E196" s="87">
        <v>3000</v>
      </c>
      <c r="F196" s="87">
        <v>3000</v>
      </c>
      <c r="G196" s="100">
        <f t="shared" si="2"/>
        <v>0</v>
      </c>
      <c r="H196" s="94"/>
    </row>
    <row r="197" spans="1:7" ht="19.5" customHeight="1" thickBot="1" thickTop="1">
      <c r="A197" s="7" t="s">
        <v>201</v>
      </c>
      <c r="B197" s="9" t="s">
        <v>380</v>
      </c>
      <c r="C197" s="87">
        <v>500</v>
      </c>
      <c r="D197" s="87">
        <v>0</v>
      </c>
      <c r="E197" s="87">
        <v>500</v>
      </c>
      <c r="F197" s="87">
        <v>500</v>
      </c>
      <c r="G197" s="100">
        <f t="shared" si="2"/>
        <v>0</v>
      </c>
    </row>
    <row r="198" spans="1:8" ht="19.5" customHeight="1" thickBot="1" thickTop="1">
      <c r="A198" s="9" t="s">
        <v>200</v>
      </c>
      <c r="B198" s="9" t="s">
        <v>379</v>
      </c>
      <c r="C198" s="87">
        <v>500</v>
      </c>
      <c r="D198" s="87">
        <v>0</v>
      </c>
      <c r="E198" s="87">
        <v>500</v>
      </c>
      <c r="F198" s="87">
        <v>500</v>
      </c>
      <c r="G198" s="100">
        <f t="shared" si="2"/>
        <v>0</v>
      </c>
      <c r="H198" s="47"/>
    </row>
    <row r="199" spans="1:8" ht="19.5" customHeight="1" thickBot="1" thickTop="1">
      <c r="A199" s="2" t="s">
        <v>203</v>
      </c>
      <c r="B199" s="6" t="s">
        <v>381</v>
      </c>
      <c r="C199" s="90">
        <v>48304.94</v>
      </c>
      <c r="D199" s="90">
        <v>48305</v>
      </c>
      <c r="E199" s="90">
        <f>'FY25 Revenue'!J11*0.01</f>
        <v>78162.61</v>
      </c>
      <c r="F199" s="304"/>
      <c r="G199" s="100">
        <f t="shared" si="2"/>
        <v>-1</v>
      </c>
      <c r="H199" s="47"/>
    </row>
    <row r="200" spans="1:8" ht="19.5" customHeight="1" thickBot="1" thickTop="1">
      <c r="A200" s="2" t="s">
        <v>551</v>
      </c>
      <c r="B200" s="6" t="s">
        <v>550</v>
      </c>
      <c r="C200" s="90">
        <v>5000</v>
      </c>
      <c r="D200" s="90">
        <v>5000</v>
      </c>
      <c r="E200" s="90">
        <v>0</v>
      </c>
      <c r="F200" s="90">
        <v>0</v>
      </c>
      <c r="G200" s="100">
        <v>0</v>
      </c>
      <c r="H200" s="47"/>
    </row>
    <row r="201" spans="1:8" ht="19.5" customHeight="1" thickBot="1" thickTop="1">
      <c r="A201" s="2" t="s">
        <v>659</v>
      </c>
      <c r="B201" s="6" t="s">
        <v>688</v>
      </c>
      <c r="C201" s="90">
        <v>0</v>
      </c>
      <c r="D201" s="90">
        <v>12500</v>
      </c>
      <c r="E201" s="90">
        <v>13000</v>
      </c>
      <c r="F201" s="90">
        <v>15000</v>
      </c>
      <c r="G201" s="100">
        <f>(F201-E201)/E201</f>
        <v>0.15384615384615385</v>
      </c>
      <c r="H201" s="47"/>
    </row>
    <row r="202" spans="1:8" ht="19.5" customHeight="1" thickBot="1" thickTop="1">
      <c r="A202" s="7" t="s">
        <v>217</v>
      </c>
      <c r="B202" s="9" t="s">
        <v>392</v>
      </c>
      <c r="C202" s="87">
        <v>0</v>
      </c>
      <c r="D202" s="87">
        <v>0</v>
      </c>
      <c r="E202" s="87">
        <v>0</v>
      </c>
      <c r="F202" s="87">
        <v>2000</v>
      </c>
      <c r="G202" s="100">
        <v>1</v>
      </c>
      <c r="H202" s="47"/>
    </row>
    <row r="203" spans="1:8" ht="19.5" customHeight="1" thickBot="1" thickTop="1">
      <c r="A203" s="7" t="s">
        <v>202</v>
      </c>
      <c r="B203" s="9" t="s">
        <v>428</v>
      </c>
      <c r="C203" s="87">
        <v>2000</v>
      </c>
      <c r="D203" s="87">
        <v>0</v>
      </c>
      <c r="E203" s="87">
        <v>2000</v>
      </c>
      <c r="F203" s="87">
        <v>2000</v>
      </c>
      <c r="G203" s="100">
        <f>(F203-E203)/E203</f>
        <v>0</v>
      </c>
      <c r="H203" s="47"/>
    </row>
    <row r="204" spans="1:7" ht="19.5" customHeight="1" thickBot="1" thickTop="1">
      <c r="A204" s="7" t="s">
        <v>209</v>
      </c>
      <c r="B204" s="9" t="s">
        <v>385</v>
      </c>
      <c r="C204" s="87">
        <v>0</v>
      </c>
      <c r="D204" s="87">
        <v>0</v>
      </c>
      <c r="E204" s="87">
        <v>0</v>
      </c>
      <c r="F204" s="87">
        <v>400</v>
      </c>
      <c r="G204" s="100">
        <v>1</v>
      </c>
    </row>
    <row r="205" spans="1:8" ht="19.5" customHeight="1" thickBot="1" thickTop="1">
      <c r="A205" s="7" t="s">
        <v>563</v>
      </c>
      <c r="B205" s="9" t="s">
        <v>552</v>
      </c>
      <c r="C205" s="87">
        <v>0</v>
      </c>
      <c r="D205" s="87">
        <v>0</v>
      </c>
      <c r="E205" s="87">
        <v>0</v>
      </c>
      <c r="F205" s="87">
        <v>2500</v>
      </c>
      <c r="G205" s="100">
        <v>1</v>
      </c>
      <c r="H205" s="47"/>
    </row>
    <row r="206" spans="1:7" ht="19.5" customHeight="1" thickBot="1" thickTop="1">
      <c r="A206" s="7" t="s">
        <v>817</v>
      </c>
      <c r="B206" s="9" t="s">
        <v>816</v>
      </c>
      <c r="C206" s="87">
        <v>0</v>
      </c>
      <c r="D206" s="87">
        <v>0</v>
      </c>
      <c r="E206" s="87">
        <v>0</v>
      </c>
      <c r="F206" s="87">
        <v>3000</v>
      </c>
      <c r="G206" s="100">
        <v>1</v>
      </c>
    </row>
    <row r="207" spans="1:7" ht="19.5" customHeight="1" thickBot="1" thickTop="1">
      <c r="A207" s="7" t="s">
        <v>818</v>
      </c>
      <c r="B207" s="9" t="s">
        <v>739</v>
      </c>
      <c r="C207" s="87">
        <v>0</v>
      </c>
      <c r="D207" s="87">
        <v>0</v>
      </c>
      <c r="E207" s="87">
        <v>0</v>
      </c>
      <c r="F207" s="87">
        <v>350</v>
      </c>
      <c r="G207" s="100">
        <v>1</v>
      </c>
    </row>
    <row r="208" spans="1:7" ht="19.5" customHeight="1" thickBot="1" thickTop="1">
      <c r="A208" s="98"/>
      <c r="B208" s="98" t="s">
        <v>16</v>
      </c>
      <c r="C208" s="17">
        <f>SUM(C187:C207)</f>
        <v>70775.54000000001</v>
      </c>
      <c r="D208" s="17">
        <f>SUM(D187:D207)</f>
        <v>74964.56</v>
      </c>
      <c r="E208" s="17">
        <f>SUM(E187:E207)</f>
        <v>108366.62</v>
      </c>
      <c r="F208" s="17">
        <f>SUM(F187:F207)</f>
        <v>41797</v>
      </c>
      <c r="G208" s="100">
        <f t="shared" si="2"/>
        <v>-0.6143000492217991</v>
      </c>
    </row>
    <row r="209" spans="1:7" ht="19.5" customHeight="1" thickTop="1">
      <c r="A209" s="276"/>
      <c r="B209" s="276"/>
      <c r="C209" s="28"/>
      <c r="D209" s="28"/>
      <c r="E209" s="28"/>
      <c r="F209" s="28"/>
      <c r="G209" s="100"/>
    </row>
    <row r="210" spans="1:7" ht="19.5" customHeight="1">
      <c r="A210" s="292"/>
      <c r="B210" s="292" t="s">
        <v>811</v>
      </c>
      <c r="C210" s="293"/>
      <c r="D210" s="293"/>
      <c r="E210" s="293"/>
      <c r="F210" s="293"/>
      <c r="G210" s="294"/>
    </row>
    <row r="211" spans="1:7" ht="19.5" customHeight="1" thickBot="1">
      <c r="A211" s="144" t="s">
        <v>204</v>
      </c>
      <c r="B211" s="144" t="s">
        <v>382</v>
      </c>
      <c r="C211" s="293">
        <v>500</v>
      </c>
      <c r="D211" s="293">
        <v>500</v>
      </c>
      <c r="E211" s="293">
        <v>500</v>
      </c>
      <c r="F211" s="16">
        <v>0</v>
      </c>
      <c r="G211" s="294">
        <f aca="true" t="shared" si="3" ref="G211:G220">(F211-E211)/E211</f>
        <v>-1</v>
      </c>
    </row>
    <row r="212" spans="1:7" ht="19.5" customHeight="1" thickBot="1" thickTop="1">
      <c r="A212" s="144" t="s">
        <v>205</v>
      </c>
      <c r="B212" s="144" t="s">
        <v>383</v>
      </c>
      <c r="C212" s="295">
        <v>2500</v>
      </c>
      <c r="D212" s="295">
        <v>2500</v>
      </c>
      <c r="E212" s="295">
        <v>2500</v>
      </c>
      <c r="F212" s="87">
        <v>0</v>
      </c>
      <c r="G212" s="294">
        <f t="shared" si="3"/>
        <v>-1</v>
      </c>
    </row>
    <row r="213" spans="1:8" ht="19.5" customHeight="1" thickBot="1" thickTop="1">
      <c r="A213" s="144" t="s">
        <v>206</v>
      </c>
      <c r="B213" s="144" t="s">
        <v>519</v>
      </c>
      <c r="C213" s="295">
        <v>200</v>
      </c>
      <c r="D213" s="295">
        <v>200</v>
      </c>
      <c r="E213" s="295">
        <v>200</v>
      </c>
      <c r="F213" s="87">
        <v>0</v>
      </c>
      <c r="G213" s="294">
        <f t="shared" si="3"/>
        <v>-1</v>
      </c>
      <c r="H213" s="47"/>
    </row>
    <row r="214" spans="1:7" ht="19.5" customHeight="1" thickBot="1" thickTop="1">
      <c r="A214" s="144" t="s">
        <v>207</v>
      </c>
      <c r="B214" s="144" t="s">
        <v>520</v>
      </c>
      <c r="C214" s="295">
        <v>5000</v>
      </c>
      <c r="D214" s="295">
        <v>5000</v>
      </c>
      <c r="E214" s="295">
        <v>5000</v>
      </c>
      <c r="F214" s="87">
        <v>0</v>
      </c>
      <c r="G214" s="294">
        <f t="shared" si="3"/>
        <v>-1</v>
      </c>
    </row>
    <row r="215" spans="1:7" ht="19.5" customHeight="1" thickBot="1" thickTop="1">
      <c r="A215" s="144" t="s">
        <v>208</v>
      </c>
      <c r="B215" s="144" t="s">
        <v>384</v>
      </c>
      <c r="C215" s="295">
        <v>1000</v>
      </c>
      <c r="D215" s="295">
        <v>1000</v>
      </c>
      <c r="E215" s="295">
        <v>1000</v>
      </c>
      <c r="F215" s="87">
        <v>0</v>
      </c>
      <c r="G215" s="294">
        <f t="shared" si="3"/>
        <v>-1</v>
      </c>
    </row>
    <row r="216" spans="1:8" ht="19.5" customHeight="1" thickBot="1" thickTop="1">
      <c r="A216" t="s">
        <v>209</v>
      </c>
      <c r="B216" s="144" t="s">
        <v>385</v>
      </c>
      <c r="C216" s="295">
        <v>400</v>
      </c>
      <c r="D216" s="295">
        <v>400</v>
      </c>
      <c r="E216" s="295">
        <v>400</v>
      </c>
      <c r="F216" s="87">
        <v>0</v>
      </c>
      <c r="G216" s="294">
        <f t="shared" si="3"/>
        <v>-1</v>
      </c>
      <c r="H216" s="47"/>
    </row>
    <row r="217" spans="1:7" ht="19.5" customHeight="1" thickBot="1" thickTop="1">
      <c r="A217" t="s">
        <v>210</v>
      </c>
      <c r="B217" s="144" t="s">
        <v>386</v>
      </c>
      <c r="C217" s="295">
        <v>78012</v>
      </c>
      <c r="D217" s="295">
        <v>78012</v>
      </c>
      <c r="E217" s="295">
        <v>58338</v>
      </c>
      <c r="F217" s="87">
        <v>0</v>
      </c>
      <c r="G217" s="294">
        <f t="shared" si="3"/>
        <v>-1</v>
      </c>
    </row>
    <row r="218" spans="1:7" ht="19.5" customHeight="1" thickBot="1" thickTop="1">
      <c r="A218" t="s">
        <v>211</v>
      </c>
      <c r="B218" s="144" t="s">
        <v>807</v>
      </c>
      <c r="C218" s="295">
        <v>1000</v>
      </c>
      <c r="D218" s="295">
        <v>2807.72</v>
      </c>
      <c r="E218" s="295">
        <v>3000</v>
      </c>
      <c r="F218" s="87">
        <v>0</v>
      </c>
      <c r="G218" s="294">
        <f t="shared" si="3"/>
        <v>-1</v>
      </c>
    </row>
    <row r="219" spans="1:7" ht="19.5" customHeight="1" thickBot="1" thickTop="1">
      <c r="A219" t="s">
        <v>212</v>
      </c>
      <c r="B219" s="144" t="s">
        <v>387</v>
      </c>
      <c r="C219" s="295">
        <v>10500</v>
      </c>
      <c r="D219" s="295">
        <v>10500</v>
      </c>
      <c r="E219" s="295">
        <v>11000</v>
      </c>
      <c r="F219" s="87">
        <v>0</v>
      </c>
      <c r="G219" s="294">
        <f t="shared" si="3"/>
        <v>-1</v>
      </c>
    </row>
    <row r="220" spans="1:7" ht="19.5" customHeight="1" thickBot="1" thickTop="1">
      <c r="A220" s="144" t="s">
        <v>213</v>
      </c>
      <c r="B220" s="144" t="s">
        <v>388</v>
      </c>
      <c r="C220" s="295">
        <v>375</v>
      </c>
      <c r="D220" s="295">
        <v>375</v>
      </c>
      <c r="E220" s="295">
        <v>375</v>
      </c>
      <c r="F220" s="87">
        <v>0</v>
      </c>
      <c r="G220" s="294">
        <f t="shared" si="3"/>
        <v>-1</v>
      </c>
    </row>
    <row r="221" spans="1:7" ht="19.5" customHeight="1" thickBot="1" thickTop="1">
      <c r="A221" s="144" t="s">
        <v>214</v>
      </c>
      <c r="B221" s="144" t="s">
        <v>390</v>
      </c>
      <c r="C221" s="295">
        <v>1000</v>
      </c>
      <c r="D221" s="295">
        <v>1000</v>
      </c>
      <c r="E221" s="295">
        <v>1000</v>
      </c>
      <c r="F221" s="87">
        <v>0</v>
      </c>
      <c r="G221" s="294">
        <f aca="true" t="shared" si="4" ref="G221:G227">(F221-E221)/E221</f>
        <v>-1</v>
      </c>
    </row>
    <row r="222" spans="1:7" ht="19.5" customHeight="1" thickBot="1" thickTop="1">
      <c r="A222" s="144" t="s">
        <v>215</v>
      </c>
      <c r="B222" s="144" t="s">
        <v>389</v>
      </c>
      <c r="C222" s="295">
        <v>3000</v>
      </c>
      <c r="D222" s="295">
        <v>3000</v>
      </c>
      <c r="E222" s="295">
        <v>3000</v>
      </c>
      <c r="F222" s="87">
        <v>0</v>
      </c>
      <c r="G222" s="294">
        <f t="shared" si="4"/>
        <v>-1</v>
      </c>
    </row>
    <row r="223" spans="1:8" ht="19.5" customHeight="1" thickBot="1" thickTop="1">
      <c r="A223" s="144" t="s">
        <v>216</v>
      </c>
      <c r="B223" s="144" t="s">
        <v>391</v>
      </c>
      <c r="C223" s="295">
        <v>1200</v>
      </c>
      <c r="D223" s="295">
        <v>1200</v>
      </c>
      <c r="E223" s="295">
        <v>1250</v>
      </c>
      <c r="F223" s="87">
        <v>0</v>
      </c>
      <c r="G223" s="294">
        <f t="shared" si="4"/>
        <v>-1</v>
      </c>
      <c r="H223" s="47"/>
    </row>
    <row r="224" spans="1:7" ht="19.5" customHeight="1" thickBot="1" thickTop="1">
      <c r="A224" s="144" t="s">
        <v>524</v>
      </c>
      <c r="B224" s="144" t="s">
        <v>521</v>
      </c>
      <c r="C224" s="295">
        <v>6234</v>
      </c>
      <c r="D224" s="295">
        <v>6234</v>
      </c>
      <c r="E224" s="295">
        <v>6234</v>
      </c>
      <c r="F224" s="87">
        <v>0</v>
      </c>
      <c r="G224" s="294">
        <f t="shared" si="4"/>
        <v>-1</v>
      </c>
    </row>
    <row r="225" spans="1:7" ht="19.5" customHeight="1" thickBot="1" thickTop="1">
      <c r="A225" t="s">
        <v>217</v>
      </c>
      <c r="B225" s="144" t="s">
        <v>392</v>
      </c>
      <c r="C225" s="295">
        <v>2000</v>
      </c>
      <c r="D225" s="295">
        <v>2000</v>
      </c>
      <c r="E225" s="295">
        <v>2000</v>
      </c>
      <c r="F225" s="87">
        <v>0</v>
      </c>
      <c r="G225" s="294">
        <f t="shared" si="4"/>
        <v>-1</v>
      </c>
    </row>
    <row r="226" spans="1:8" ht="19.5" customHeight="1" thickBot="1" thickTop="1">
      <c r="A226" t="s">
        <v>563</v>
      </c>
      <c r="B226" s="144" t="s">
        <v>552</v>
      </c>
      <c r="C226" s="295">
        <v>1500</v>
      </c>
      <c r="D226" s="295">
        <v>1500</v>
      </c>
      <c r="E226" s="295">
        <v>1500</v>
      </c>
      <c r="F226" s="87">
        <v>0</v>
      </c>
      <c r="G226" s="294">
        <f t="shared" si="4"/>
        <v>-1</v>
      </c>
      <c r="H226" s="46" t="s">
        <v>28</v>
      </c>
    </row>
    <row r="227" spans="1:7" ht="19.5" customHeight="1" thickBot="1" thickTop="1">
      <c r="A227" t="s">
        <v>690</v>
      </c>
      <c r="B227" s="144" t="s">
        <v>572</v>
      </c>
      <c r="C227" s="295">
        <v>0</v>
      </c>
      <c r="D227" s="295">
        <v>0</v>
      </c>
      <c r="E227" s="295">
        <v>1000</v>
      </c>
      <c r="F227" s="87">
        <v>0</v>
      </c>
      <c r="G227" s="294">
        <f t="shared" si="4"/>
        <v>-1</v>
      </c>
    </row>
    <row r="228" spans="1:8" ht="19.5" customHeight="1" thickBot="1" thickTop="1">
      <c r="A228" s="296"/>
      <c r="B228" s="296" t="s">
        <v>808</v>
      </c>
      <c r="C228" s="297">
        <f>SUM(C211:C227)</f>
        <v>114421</v>
      </c>
      <c r="D228" s="297">
        <f>SUM(D211:D227)</f>
        <v>116228.72</v>
      </c>
      <c r="E228" s="297">
        <f>SUM(E211:E227)</f>
        <v>98297</v>
      </c>
      <c r="F228" s="297">
        <v>0</v>
      </c>
      <c r="G228" s="294">
        <f>(F228-E228)/E228</f>
        <v>-1</v>
      </c>
      <c r="H228" s="47"/>
    </row>
    <row r="229" spans="1:12" s="15" customFormat="1" ht="18.75" customHeight="1" thickTop="1">
      <c r="A229" s="276"/>
      <c r="B229" s="276"/>
      <c r="C229" s="28"/>
      <c r="D229" s="28"/>
      <c r="E229" s="28"/>
      <c r="F229" s="28"/>
      <c r="G229" s="100"/>
      <c r="H229" s="50"/>
      <c r="I229" s="23"/>
      <c r="J229" s="23"/>
      <c r="K229" s="23"/>
      <c r="L229" s="23"/>
    </row>
    <row r="230" spans="1:8" ht="19.5" customHeight="1" thickBot="1">
      <c r="A230" s="3"/>
      <c r="B230" s="4" t="s">
        <v>785</v>
      </c>
      <c r="C230" s="28"/>
      <c r="D230" s="28"/>
      <c r="E230" s="28"/>
      <c r="F230" s="28"/>
      <c r="G230" s="100"/>
      <c r="H230" s="47"/>
    </row>
    <row r="231" spans="1:12" s="15" customFormat="1" ht="18.75" customHeight="1" thickBot="1" thickTop="1">
      <c r="A231" s="7" t="s">
        <v>211</v>
      </c>
      <c r="B231" s="9" t="s">
        <v>784</v>
      </c>
      <c r="C231" s="87">
        <v>0</v>
      </c>
      <c r="D231" s="87">
        <v>0</v>
      </c>
      <c r="E231" s="87">
        <v>0</v>
      </c>
      <c r="F231" s="87">
        <v>3000</v>
      </c>
      <c r="G231" s="100">
        <v>1</v>
      </c>
      <c r="H231" s="50"/>
      <c r="I231" s="23"/>
      <c r="J231" s="23"/>
      <c r="K231" s="25"/>
      <c r="L231" s="23"/>
    </row>
    <row r="232" spans="1:8" ht="19.5" customHeight="1" thickBot="1" thickTop="1">
      <c r="A232" s="6" t="s">
        <v>143</v>
      </c>
      <c r="B232" s="6" t="s">
        <v>823</v>
      </c>
      <c r="C232" s="87">
        <v>0</v>
      </c>
      <c r="D232" s="87">
        <v>0</v>
      </c>
      <c r="E232" s="87">
        <v>0</v>
      </c>
      <c r="F232" s="87">
        <v>10000</v>
      </c>
      <c r="G232" s="100">
        <v>1</v>
      </c>
      <c r="H232" s="47"/>
    </row>
    <row r="233" spans="1:12" ht="19.5" customHeight="1" thickBot="1" thickTop="1">
      <c r="A233" s="27" t="s">
        <v>815</v>
      </c>
      <c r="B233" s="344" t="s">
        <v>810</v>
      </c>
      <c r="C233" s="221">
        <v>0</v>
      </c>
      <c r="D233" s="221">
        <v>0</v>
      </c>
      <c r="E233" s="221">
        <v>0</v>
      </c>
      <c r="F233" s="221">
        <v>15840</v>
      </c>
      <c r="G233" s="294">
        <v>1</v>
      </c>
      <c r="H233" s="300"/>
      <c r="I233" s="299"/>
      <c r="J233" s="299"/>
      <c r="K233" s="299"/>
      <c r="L233" s="299"/>
    </row>
    <row r="234" spans="1:8" ht="19.5" customHeight="1" thickTop="1">
      <c r="A234" s="15"/>
      <c r="B234" s="15" t="s">
        <v>777</v>
      </c>
      <c r="D234" s="16"/>
      <c r="E234" s="16"/>
      <c r="F234" s="16"/>
      <c r="G234" s="100"/>
      <c r="H234" s="141"/>
    </row>
    <row r="235" spans="1:11" ht="19.5" customHeight="1" thickBot="1">
      <c r="A235" s="9" t="s">
        <v>204</v>
      </c>
      <c r="B235" s="9" t="s">
        <v>382</v>
      </c>
      <c r="C235" s="20">
        <v>0</v>
      </c>
      <c r="D235" s="20">
        <v>0</v>
      </c>
      <c r="E235" s="20">
        <v>0</v>
      </c>
      <c r="F235" s="20">
        <v>0</v>
      </c>
      <c r="G235" s="100">
        <v>0</v>
      </c>
      <c r="K235" s="22"/>
    </row>
    <row r="236" spans="1:7" ht="19.5" customHeight="1" thickBot="1" thickTop="1">
      <c r="A236" s="9" t="s">
        <v>205</v>
      </c>
      <c r="B236" s="9" t="s">
        <v>383</v>
      </c>
      <c r="C236" s="87">
        <v>0</v>
      </c>
      <c r="D236" s="87">
        <v>0</v>
      </c>
      <c r="E236" s="87">
        <v>0</v>
      </c>
      <c r="F236" s="87">
        <v>0</v>
      </c>
      <c r="G236" s="100">
        <v>0</v>
      </c>
    </row>
    <row r="237" spans="1:7" ht="19.5" customHeight="1" thickBot="1" thickTop="1">
      <c r="A237" s="9" t="s">
        <v>213</v>
      </c>
      <c r="B237" s="9" t="s">
        <v>388</v>
      </c>
      <c r="C237" s="87">
        <v>0</v>
      </c>
      <c r="D237" s="87">
        <v>0</v>
      </c>
      <c r="E237" s="87">
        <v>0</v>
      </c>
      <c r="F237" s="87">
        <v>0</v>
      </c>
      <c r="G237" s="100">
        <v>0</v>
      </c>
    </row>
    <row r="238" spans="1:7" ht="19.5" customHeight="1" thickBot="1" thickTop="1">
      <c r="A238" s="9" t="s">
        <v>214</v>
      </c>
      <c r="B238" s="9" t="s">
        <v>390</v>
      </c>
      <c r="C238" s="87">
        <v>0</v>
      </c>
      <c r="D238" s="87">
        <v>0</v>
      </c>
      <c r="E238" s="87">
        <v>0</v>
      </c>
      <c r="F238" s="87">
        <v>0</v>
      </c>
      <c r="G238" s="100">
        <v>0</v>
      </c>
    </row>
    <row r="239" spans="1:8" ht="19.5" customHeight="1" thickBot="1" thickTop="1">
      <c r="A239" s="9" t="s">
        <v>215</v>
      </c>
      <c r="B239" s="9" t="s">
        <v>389</v>
      </c>
      <c r="C239" s="87">
        <v>0</v>
      </c>
      <c r="D239" s="87">
        <v>0</v>
      </c>
      <c r="E239" s="87">
        <v>0</v>
      </c>
      <c r="F239" s="87">
        <v>0</v>
      </c>
      <c r="G239" s="100">
        <v>0</v>
      </c>
      <c r="H239" s="47"/>
    </row>
    <row r="240" spans="1:8" ht="19.5" customHeight="1" thickBot="1" thickTop="1">
      <c r="A240" s="9" t="s">
        <v>216</v>
      </c>
      <c r="B240" s="9" t="s">
        <v>391</v>
      </c>
      <c r="C240" s="87">
        <v>0</v>
      </c>
      <c r="D240" s="87">
        <v>0</v>
      </c>
      <c r="E240" s="87">
        <v>0</v>
      </c>
      <c r="F240" s="87">
        <v>0</v>
      </c>
      <c r="G240" s="100">
        <v>0</v>
      </c>
      <c r="H240" s="47"/>
    </row>
    <row r="241" spans="1:7" ht="19.5" customHeight="1" thickBot="1" thickTop="1">
      <c r="A241" s="7" t="s">
        <v>690</v>
      </c>
      <c r="B241" s="9" t="s">
        <v>572</v>
      </c>
      <c r="C241" s="87">
        <v>0</v>
      </c>
      <c r="D241" s="87">
        <v>0</v>
      </c>
      <c r="E241" s="87">
        <v>0</v>
      </c>
      <c r="F241" s="87">
        <v>0</v>
      </c>
      <c r="G241" s="100">
        <v>0</v>
      </c>
    </row>
    <row r="242" spans="1:7" ht="19.5" customHeight="1" thickBot="1" thickTop="1">
      <c r="A242" s="11" t="s">
        <v>819</v>
      </c>
      <c r="B242" s="9" t="s">
        <v>740</v>
      </c>
      <c r="C242" s="87">
        <v>0</v>
      </c>
      <c r="D242" s="87">
        <v>0</v>
      </c>
      <c r="E242" s="87">
        <v>0</v>
      </c>
      <c r="F242" s="87">
        <v>0</v>
      </c>
      <c r="G242" s="100">
        <v>0</v>
      </c>
    </row>
    <row r="243" spans="2:7" ht="19.5" customHeight="1" thickBot="1" thickTop="1">
      <c r="B243" s="15" t="s">
        <v>778</v>
      </c>
      <c r="C243" s="87"/>
      <c r="D243" s="87"/>
      <c r="E243" s="87"/>
      <c r="F243" s="87"/>
      <c r="G243" s="100"/>
    </row>
    <row r="244" spans="1:8" ht="19.5" customHeight="1" thickBot="1" thickTop="1">
      <c r="A244" s="7" t="s">
        <v>210</v>
      </c>
      <c r="B244" s="9" t="s">
        <v>386</v>
      </c>
      <c r="C244" s="87">
        <v>0</v>
      </c>
      <c r="D244" s="87">
        <v>0</v>
      </c>
      <c r="E244" s="87">
        <v>0</v>
      </c>
      <c r="F244" s="87">
        <v>58338</v>
      </c>
      <c r="G244" s="100">
        <v>1</v>
      </c>
      <c r="H244" s="47"/>
    </row>
    <row r="245" spans="1:7" ht="19.5" customHeight="1" thickBot="1" thickTop="1">
      <c r="A245" s="7" t="s">
        <v>212</v>
      </c>
      <c r="B245" s="9" t="s">
        <v>387</v>
      </c>
      <c r="C245" s="87">
        <v>0</v>
      </c>
      <c r="D245" s="87">
        <v>0</v>
      </c>
      <c r="E245" s="87">
        <v>0</v>
      </c>
      <c r="F245" s="87">
        <v>12500</v>
      </c>
      <c r="G245" s="100">
        <v>1</v>
      </c>
    </row>
    <row r="246" spans="1:7" ht="19.5" customHeight="1" thickBot="1" thickTop="1">
      <c r="A246" s="18"/>
      <c r="B246" s="274" t="s">
        <v>812</v>
      </c>
      <c r="C246" s="17">
        <f>SUM(C230:C245)</f>
        <v>0</v>
      </c>
      <c r="D246" s="17">
        <f>SUM(D230:D245)</f>
        <v>0</v>
      </c>
      <c r="E246" s="17">
        <f>SUM(E230:E245)</f>
        <v>0</v>
      </c>
      <c r="F246" s="17">
        <f>SUM(F230:F245)</f>
        <v>99678</v>
      </c>
      <c r="G246" s="100">
        <v>1</v>
      </c>
    </row>
    <row r="247" spans="3:7" ht="19.5" customHeight="1" thickBot="1" thickTop="1">
      <c r="C247" s="61"/>
      <c r="D247" s="61"/>
      <c r="E247" s="61"/>
      <c r="F247" s="61"/>
      <c r="G247" s="100"/>
    </row>
    <row r="248" spans="1:7" ht="19.5" customHeight="1" thickBot="1" thickTop="1">
      <c r="A248" s="68"/>
      <c r="B248" s="68" t="s">
        <v>10</v>
      </c>
      <c r="C248" s="67">
        <f>+C55+C62+C85+C126+C152+C184+C208+C228+C246</f>
        <v>2852670.713</v>
      </c>
      <c r="D248" s="67">
        <f>+D55+D62+D85+D126+D152+D184+D208+D228+D246</f>
        <v>2324107.5500000003</v>
      </c>
      <c r="E248" s="67">
        <f>+E55+E62+E85+E126+E152+E184+E208+E228+E246</f>
        <v>2754188.42</v>
      </c>
      <c r="F248" s="67">
        <f>+F55+F62+F85+F126+F152+F184+F208+F228+F246</f>
        <v>2853833.85</v>
      </c>
      <c r="G248" s="100">
        <f aca="true" t="shared" si="5" ref="G248:G286">(F248-E248)/E248</f>
        <v>0.03617959805378899</v>
      </c>
    </row>
    <row r="249" spans="1:7" ht="19.5" customHeight="1" thickTop="1">
      <c r="A249" s="15"/>
      <c r="B249" s="15"/>
      <c r="C249" s="62"/>
      <c r="D249" s="62"/>
      <c r="E249" s="62"/>
      <c r="F249" s="62"/>
      <c r="G249" s="100"/>
    </row>
    <row r="250" spans="1:7" ht="19.5" customHeight="1">
      <c r="A250" s="15"/>
      <c r="B250" s="15" t="s">
        <v>695</v>
      </c>
      <c r="D250" s="16"/>
      <c r="E250" s="16"/>
      <c r="F250" s="16"/>
      <c r="G250" s="100"/>
    </row>
    <row r="251" spans="1:7" ht="19.5" customHeight="1" thickBot="1">
      <c r="A251" s="6" t="s">
        <v>218</v>
      </c>
      <c r="B251" s="6" t="s">
        <v>335</v>
      </c>
      <c r="C251" s="20">
        <v>316263</v>
      </c>
      <c r="D251" s="20">
        <v>342729.87</v>
      </c>
      <c r="E251" s="20">
        <v>393726</v>
      </c>
      <c r="F251" s="20">
        <v>412443.2</v>
      </c>
      <c r="G251" s="100">
        <f t="shared" si="5"/>
        <v>0.04753864362526227</v>
      </c>
    </row>
    <row r="252" spans="1:7" ht="19.5" customHeight="1" thickBot="1">
      <c r="A252" s="6" t="s">
        <v>773</v>
      </c>
      <c r="B252" s="6" t="s">
        <v>763</v>
      </c>
      <c r="C252" s="269">
        <v>0</v>
      </c>
      <c r="D252" s="269">
        <v>0</v>
      </c>
      <c r="E252" s="269">
        <v>0</v>
      </c>
      <c r="F252" s="269">
        <v>2459</v>
      </c>
      <c r="G252" s="100">
        <v>1</v>
      </c>
    </row>
    <row r="253" spans="1:7" ht="19.5" customHeight="1" thickBot="1" thickTop="1">
      <c r="A253" s="6" t="s">
        <v>542</v>
      </c>
      <c r="B253" s="6" t="s">
        <v>530</v>
      </c>
      <c r="C253" s="87">
        <v>30000</v>
      </c>
      <c r="D253" s="87">
        <v>30000</v>
      </c>
      <c r="E253" s="87">
        <v>0</v>
      </c>
      <c r="F253" s="87">
        <v>0</v>
      </c>
      <c r="G253" s="100">
        <v>0</v>
      </c>
    </row>
    <row r="254" spans="1:7" ht="19.5" customHeight="1" thickBot="1" thickTop="1">
      <c r="A254" s="2" t="s">
        <v>220</v>
      </c>
      <c r="B254" s="6" t="s">
        <v>48</v>
      </c>
      <c r="C254" s="87">
        <v>45000</v>
      </c>
      <c r="D254" s="87">
        <v>48166.27</v>
      </c>
      <c r="E254" s="87">
        <v>45000</v>
      </c>
      <c r="F254" s="87">
        <v>50000</v>
      </c>
      <c r="G254" s="100">
        <f t="shared" si="5"/>
        <v>0.1111111111111111</v>
      </c>
    </row>
    <row r="255" spans="1:7" ht="19.5" customHeight="1" thickBot="1" thickTop="1">
      <c r="A255" s="6" t="s">
        <v>219</v>
      </c>
      <c r="B255" s="6" t="s">
        <v>290</v>
      </c>
      <c r="C255" s="87">
        <v>5000</v>
      </c>
      <c r="D255" s="87">
        <v>8153.68</v>
      </c>
      <c r="E255" s="87">
        <v>10000</v>
      </c>
      <c r="F255" s="87">
        <v>12500</v>
      </c>
      <c r="G255" s="100">
        <f t="shared" si="5"/>
        <v>0.25</v>
      </c>
    </row>
    <row r="256" spans="1:7" ht="19.5" customHeight="1" thickBot="1" thickTop="1">
      <c r="A256" s="2" t="s">
        <v>221</v>
      </c>
      <c r="B256" s="6" t="s">
        <v>337</v>
      </c>
      <c r="C256" s="87">
        <f>SUM(C251+C254+C255)*0.077</f>
        <v>28202.251</v>
      </c>
      <c r="D256" s="87">
        <v>29076.21</v>
      </c>
      <c r="E256" s="87">
        <v>34167</v>
      </c>
      <c r="F256" s="87">
        <v>36760</v>
      </c>
      <c r="G256" s="100">
        <f t="shared" si="5"/>
        <v>0.07589194251763397</v>
      </c>
    </row>
    <row r="257" spans="1:7" ht="19.5" customHeight="1" thickBot="1" thickTop="1">
      <c r="A257" s="6" t="s">
        <v>222</v>
      </c>
      <c r="B257" s="6" t="s">
        <v>292</v>
      </c>
      <c r="C257" s="87">
        <v>24385</v>
      </c>
      <c r="D257" s="87">
        <v>27742</v>
      </c>
      <c r="E257" s="87">
        <v>29614</v>
      </c>
      <c r="F257" s="87">
        <v>31638</v>
      </c>
      <c r="G257" s="100">
        <f t="shared" si="5"/>
        <v>0.06834605254271628</v>
      </c>
    </row>
    <row r="258" spans="1:7" ht="19.5" customHeight="1" thickBot="1" thickTop="1">
      <c r="A258" s="6" t="s">
        <v>223</v>
      </c>
      <c r="B258" s="6" t="s">
        <v>571</v>
      </c>
      <c r="C258" s="87">
        <v>99178</v>
      </c>
      <c r="D258" s="87">
        <v>76385.19</v>
      </c>
      <c r="E258" s="87">
        <v>65251</v>
      </c>
      <c r="F258" s="87">
        <v>63481</v>
      </c>
      <c r="G258" s="100">
        <f t="shared" si="5"/>
        <v>-0.02712602105714855</v>
      </c>
    </row>
    <row r="259" spans="1:7" ht="19.5" customHeight="1" thickBot="1" thickTop="1">
      <c r="A259" s="6" t="s">
        <v>224</v>
      </c>
      <c r="B259" s="6" t="s">
        <v>295</v>
      </c>
      <c r="C259" s="87">
        <v>1835</v>
      </c>
      <c r="D259" s="87">
        <v>2201.61</v>
      </c>
      <c r="E259" s="87">
        <v>2325</v>
      </c>
      <c r="F259" s="87">
        <v>2970</v>
      </c>
      <c r="G259" s="100">
        <f t="shared" si="5"/>
        <v>0.27741935483870966</v>
      </c>
    </row>
    <row r="260" spans="1:7" ht="19.5" customHeight="1" thickBot="1" thickTop="1">
      <c r="A260" s="2" t="s">
        <v>225</v>
      </c>
      <c r="B260" s="6" t="s">
        <v>393</v>
      </c>
      <c r="C260" s="87">
        <v>3000</v>
      </c>
      <c r="D260" s="87">
        <v>2842.57</v>
      </c>
      <c r="E260" s="87">
        <v>3500</v>
      </c>
      <c r="F260" s="87">
        <v>3500</v>
      </c>
      <c r="G260" s="100">
        <f t="shared" si="5"/>
        <v>0</v>
      </c>
    </row>
    <row r="261" spans="1:7" ht="19.5" customHeight="1" thickBot="1" thickTop="1">
      <c r="A261" s="6" t="s">
        <v>229</v>
      </c>
      <c r="B261" s="6" t="s">
        <v>394</v>
      </c>
      <c r="C261" s="87">
        <v>200</v>
      </c>
      <c r="D261" s="87">
        <v>120</v>
      </c>
      <c r="E261" s="87">
        <v>200</v>
      </c>
      <c r="F261" s="87">
        <v>200</v>
      </c>
      <c r="G261" s="100">
        <f t="shared" si="5"/>
        <v>0</v>
      </c>
    </row>
    <row r="262" spans="1:9" ht="19.5" customHeight="1" thickBot="1" thickTop="1">
      <c r="A262" s="6" t="s">
        <v>227</v>
      </c>
      <c r="B262" s="6" t="s">
        <v>347</v>
      </c>
      <c r="C262" s="87">
        <v>200</v>
      </c>
      <c r="D262" s="87">
        <v>0</v>
      </c>
      <c r="E262" s="87">
        <v>200</v>
      </c>
      <c r="F262" s="87">
        <v>200</v>
      </c>
      <c r="G262" s="100">
        <f t="shared" si="5"/>
        <v>0</v>
      </c>
      <c r="I262" s="26"/>
    </row>
    <row r="263" spans="1:7" ht="19.5" customHeight="1" thickBot="1" thickTop="1">
      <c r="A263" s="6" t="s">
        <v>226</v>
      </c>
      <c r="B263" s="6" t="s">
        <v>304</v>
      </c>
      <c r="C263" s="87">
        <v>1000</v>
      </c>
      <c r="D263" s="87">
        <v>414.22</v>
      </c>
      <c r="E263" s="87">
        <v>1000</v>
      </c>
      <c r="F263" s="87">
        <v>1000</v>
      </c>
      <c r="G263" s="100">
        <f t="shared" si="5"/>
        <v>0</v>
      </c>
    </row>
    <row r="264" spans="1:7" ht="19.5" customHeight="1" thickBot="1" thickTop="1">
      <c r="A264" s="2" t="s">
        <v>228</v>
      </c>
      <c r="B264" s="6" t="s">
        <v>306</v>
      </c>
      <c r="C264" s="87">
        <v>3200</v>
      </c>
      <c r="D264" s="87">
        <v>3658.8</v>
      </c>
      <c r="E264" s="87">
        <v>3300</v>
      </c>
      <c r="F264" s="87">
        <v>2800</v>
      </c>
      <c r="G264" s="100">
        <f t="shared" si="5"/>
        <v>-0.15151515151515152</v>
      </c>
    </row>
    <row r="265" spans="1:7" ht="19.5" customHeight="1" thickBot="1" thickTop="1">
      <c r="A265" s="2" t="s">
        <v>834</v>
      </c>
      <c r="B265" s="6" t="s">
        <v>780</v>
      </c>
      <c r="C265" s="87">
        <v>0</v>
      </c>
      <c r="D265" s="87">
        <v>0</v>
      </c>
      <c r="E265" s="87">
        <v>0</v>
      </c>
      <c r="F265" s="87">
        <v>1000</v>
      </c>
      <c r="G265" s="100">
        <v>1</v>
      </c>
    </row>
    <row r="266" spans="1:7" ht="19.5" customHeight="1" thickBot="1" thickTop="1">
      <c r="A266" s="9" t="s">
        <v>230</v>
      </c>
      <c r="B266" s="9" t="s">
        <v>395</v>
      </c>
      <c r="C266" s="87">
        <v>27213</v>
      </c>
      <c r="D266" s="87">
        <v>31442.28</v>
      </c>
      <c r="E266" s="87">
        <v>33488.64</v>
      </c>
      <c r="F266" s="87">
        <v>33623</v>
      </c>
      <c r="G266" s="100">
        <f t="shared" si="5"/>
        <v>0.00401210679203457</v>
      </c>
    </row>
    <row r="267" spans="1:7" ht="19.5" customHeight="1" thickBot="1" thickTop="1">
      <c r="A267" s="2" t="s">
        <v>231</v>
      </c>
      <c r="B267" s="6" t="s">
        <v>313</v>
      </c>
      <c r="C267" s="87">
        <v>8000</v>
      </c>
      <c r="D267" s="87">
        <v>7025.8</v>
      </c>
      <c r="E267" s="87">
        <v>9000</v>
      </c>
      <c r="F267" s="87">
        <v>9000</v>
      </c>
      <c r="G267" s="100">
        <f t="shared" si="5"/>
        <v>0</v>
      </c>
    </row>
    <row r="268" spans="1:7" ht="19.5" customHeight="1" thickBot="1" thickTop="1">
      <c r="A268" s="2" t="s">
        <v>232</v>
      </c>
      <c r="B268" s="6" t="s">
        <v>429</v>
      </c>
      <c r="C268" s="87">
        <v>2700</v>
      </c>
      <c r="D268" s="87">
        <v>2785.91</v>
      </c>
      <c r="E268" s="87">
        <v>2700</v>
      </c>
      <c r="F268" s="87">
        <v>3000</v>
      </c>
      <c r="G268" s="100">
        <f t="shared" si="5"/>
        <v>0.1111111111111111</v>
      </c>
    </row>
    <row r="269" spans="1:7" ht="19.5" customHeight="1" thickBot="1" thickTop="1">
      <c r="A269" s="6" t="s">
        <v>236</v>
      </c>
      <c r="B269" s="6" t="s">
        <v>430</v>
      </c>
      <c r="C269" s="87">
        <v>18500</v>
      </c>
      <c r="D269" s="87">
        <v>14197.51</v>
      </c>
      <c r="E269" s="87">
        <v>18000</v>
      </c>
      <c r="F269" s="87">
        <v>16000</v>
      </c>
      <c r="G269" s="100">
        <f t="shared" si="5"/>
        <v>-0.1111111111111111</v>
      </c>
    </row>
    <row r="270" spans="1:7" ht="19.5" customHeight="1" thickBot="1" thickTop="1">
      <c r="A270" s="2" t="s">
        <v>233</v>
      </c>
      <c r="B270" s="6" t="s">
        <v>316</v>
      </c>
      <c r="C270" s="87">
        <v>2400</v>
      </c>
      <c r="D270" s="87">
        <v>1656.92</v>
      </c>
      <c r="E270" s="87">
        <v>2000</v>
      </c>
      <c r="F270" s="87">
        <v>2000</v>
      </c>
      <c r="G270" s="100">
        <f t="shared" si="5"/>
        <v>0</v>
      </c>
    </row>
    <row r="271" spans="1:7" ht="19.5" customHeight="1" thickBot="1" thickTop="1">
      <c r="A271" s="6" t="s">
        <v>234</v>
      </c>
      <c r="B271" s="6" t="s">
        <v>317</v>
      </c>
      <c r="C271" s="87">
        <v>1300</v>
      </c>
      <c r="D271" s="87">
        <v>1719.99</v>
      </c>
      <c r="E271" s="87">
        <v>1500</v>
      </c>
      <c r="F271" s="87">
        <v>1800</v>
      </c>
      <c r="G271" s="100">
        <f t="shared" si="5"/>
        <v>0.2</v>
      </c>
    </row>
    <row r="272" spans="1:7" ht="19.5" customHeight="1" thickBot="1" thickTop="1">
      <c r="A272" s="2" t="s">
        <v>235</v>
      </c>
      <c r="B272" s="6" t="s">
        <v>318</v>
      </c>
      <c r="C272" s="87">
        <v>8000</v>
      </c>
      <c r="D272" s="87">
        <v>5706.82</v>
      </c>
      <c r="E272" s="87">
        <v>8000</v>
      </c>
      <c r="F272" s="87">
        <v>8000</v>
      </c>
      <c r="G272" s="100">
        <f t="shared" si="5"/>
        <v>0</v>
      </c>
    </row>
    <row r="273" spans="1:7" ht="19.5" customHeight="1" thickBot="1" thickTop="1">
      <c r="A273" s="2" t="s">
        <v>237</v>
      </c>
      <c r="B273" s="6" t="s">
        <v>396</v>
      </c>
      <c r="C273" s="87">
        <v>600</v>
      </c>
      <c r="D273" s="87">
        <v>354.18</v>
      </c>
      <c r="E273" s="87">
        <v>600</v>
      </c>
      <c r="F273" s="87">
        <v>600</v>
      </c>
      <c r="G273" s="100">
        <f t="shared" si="5"/>
        <v>0</v>
      </c>
    </row>
    <row r="274" spans="1:7" ht="19.5" customHeight="1" thickBot="1" thickTop="1">
      <c r="A274" s="6" t="s">
        <v>238</v>
      </c>
      <c r="B274" s="6" t="s">
        <v>364</v>
      </c>
      <c r="C274" s="87">
        <v>300</v>
      </c>
      <c r="D274" s="87">
        <v>524.71</v>
      </c>
      <c r="E274" s="87">
        <v>300</v>
      </c>
      <c r="F274" s="87">
        <v>300</v>
      </c>
      <c r="G274" s="100">
        <f t="shared" si="5"/>
        <v>0</v>
      </c>
    </row>
    <row r="275" spans="1:8" ht="19.5" customHeight="1" thickBot="1" thickTop="1">
      <c r="A275" s="2" t="s">
        <v>239</v>
      </c>
      <c r="B275" s="6" t="s">
        <v>397</v>
      </c>
      <c r="C275" s="87">
        <v>1000</v>
      </c>
      <c r="D275" s="87">
        <v>2779.36</v>
      </c>
      <c r="E275" s="87">
        <v>1000</v>
      </c>
      <c r="F275" s="87">
        <v>2000</v>
      </c>
      <c r="G275" s="100">
        <f t="shared" si="5"/>
        <v>1</v>
      </c>
      <c r="H275" s="47"/>
    </row>
    <row r="276" spans="1:8" ht="19.5" customHeight="1" thickBot="1" thickTop="1">
      <c r="A276" s="6" t="s">
        <v>240</v>
      </c>
      <c r="B276" s="6" t="s">
        <v>398</v>
      </c>
      <c r="C276" s="87">
        <v>43000</v>
      </c>
      <c r="D276" s="87">
        <v>60264.54</v>
      </c>
      <c r="E276" s="87">
        <v>55000</v>
      </c>
      <c r="F276" s="87">
        <v>60000</v>
      </c>
      <c r="G276" s="100">
        <f t="shared" si="5"/>
        <v>0.09090909090909091</v>
      </c>
      <c r="H276" s="47"/>
    </row>
    <row r="277" spans="1:8" ht="19.5" customHeight="1" thickBot="1" thickTop="1">
      <c r="A277" s="6" t="s">
        <v>255</v>
      </c>
      <c r="B277" s="6" t="s">
        <v>403</v>
      </c>
      <c r="C277" s="87">
        <v>500</v>
      </c>
      <c r="D277" s="87">
        <v>0</v>
      </c>
      <c r="E277" s="87">
        <v>500</v>
      </c>
      <c r="F277" s="87">
        <v>500</v>
      </c>
      <c r="G277" s="100">
        <f t="shared" si="5"/>
        <v>0</v>
      </c>
      <c r="H277" s="47"/>
    </row>
    <row r="278" spans="1:7" ht="19.5" customHeight="1" thickBot="1" thickTop="1">
      <c r="A278" s="6" t="s">
        <v>241</v>
      </c>
      <c r="B278" s="6" t="s">
        <v>437</v>
      </c>
      <c r="C278" s="87">
        <v>15000</v>
      </c>
      <c r="D278" s="87">
        <v>29922.89</v>
      </c>
      <c r="E278" s="87">
        <v>15000</v>
      </c>
      <c r="F278" s="87">
        <v>15000</v>
      </c>
      <c r="G278" s="100">
        <f t="shared" si="5"/>
        <v>0</v>
      </c>
    </row>
    <row r="279" spans="1:7" ht="19.5" customHeight="1" thickBot="1" thickTop="1">
      <c r="A279" s="6" t="s">
        <v>246</v>
      </c>
      <c r="B279" s="6" t="s">
        <v>438</v>
      </c>
      <c r="C279" s="87">
        <v>1000</v>
      </c>
      <c r="D279" s="87">
        <v>731.81</v>
      </c>
      <c r="E279" s="87">
        <v>1000</v>
      </c>
      <c r="F279" s="87">
        <v>1000</v>
      </c>
      <c r="G279" s="100">
        <f t="shared" si="5"/>
        <v>0</v>
      </c>
    </row>
    <row r="280" spans="1:7" ht="19.5" customHeight="1" thickBot="1" thickTop="1">
      <c r="A280" s="6" t="s">
        <v>242</v>
      </c>
      <c r="B280" s="6" t="s">
        <v>433</v>
      </c>
      <c r="C280" s="87">
        <v>2000</v>
      </c>
      <c r="D280" s="87">
        <v>951.88</v>
      </c>
      <c r="E280" s="87">
        <v>500</v>
      </c>
      <c r="F280" s="87">
        <v>500</v>
      </c>
      <c r="G280" s="100">
        <f t="shared" si="5"/>
        <v>0</v>
      </c>
    </row>
    <row r="281" spans="1:7" ht="19.5" customHeight="1" thickBot="1" thickTop="1">
      <c r="A281" s="6" t="s">
        <v>244</v>
      </c>
      <c r="B281" s="6" t="s">
        <v>431</v>
      </c>
      <c r="C281" s="87">
        <v>1000</v>
      </c>
      <c r="D281" s="87">
        <v>598.76</v>
      </c>
      <c r="E281" s="87">
        <v>1000</v>
      </c>
      <c r="F281" s="87">
        <v>1000</v>
      </c>
      <c r="G281" s="100">
        <f t="shared" si="5"/>
        <v>0</v>
      </c>
    </row>
    <row r="282" spans="1:7" ht="19.5" customHeight="1" thickBot="1" thickTop="1">
      <c r="A282" s="2" t="s">
        <v>245</v>
      </c>
      <c r="B282" s="6" t="s">
        <v>432</v>
      </c>
      <c r="C282" s="87">
        <v>500</v>
      </c>
      <c r="D282" s="87">
        <v>32.98</v>
      </c>
      <c r="E282" s="87">
        <v>500</v>
      </c>
      <c r="F282" s="87">
        <v>500</v>
      </c>
      <c r="G282" s="100">
        <f t="shared" si="5"/>
        <v>0</v>
      </c>
    </row>
    <row r="283" spans="1:8" ht="19.5" customHeight="1" thickBot="1" thickTop="1">
      <c r="A283" s="6" t="s">
        <v>247</v>
      </c>
      <c r="B283" s="6" t="s">
        <v>741</v>
      </c>
      <c r="C283" s="87">
        <v>500</v>
      </c>
      <c r="D283" s="87">
        <v>20.28</v>
      </c>
      <c r="E283" s="87">
        <v>500</v>
      </c>
      <c r="F283" s="87">
        <v>500</v>
      </c>
      <c r="G283" s="100">
        <f t="shared" si="5"/>
        <v>0</v>
      </c>
      <c r="H283" s="47"/>
    </row>
    <row r="284" spans="1:8" ht="19.5" customHeight="1" thickBot="1" thickTop="1">
      <c r="A284" s="6" t="s">
        <v>248</v>
      </c>
      <c r="B284" s="6" t="s">
        <v>434</v>
      </c>
      <c r="C284" s="87">
        <v>500</v>
      </c>
      <c r="D284" s="87">
        <v>1075.46</v>
      </c>
      <c r="E284" s="87">
        <v>1000</v>
      </c>
      <c r="F284" s="87">
        <v>1000</v>
      </c>
      <c r="G284" s="100">
        <f t="shared" si="5"/>
        <v>0</v>
      </c>
      <c r="H284" s="47"/>
    </row>
    <row r="285" spans="1:8" ht="19.5" customHeight="1" thickBot="1" thickTop="1">
      <c r="A285" s="2" t="s">
        <v>249</v>
      </c>
      <c r="B285" s="6" t="s">
        <v>436</v>
      </c>
      <c r="C285" s="87">
        <v>400</v>
      </c>
      <c r="D285" s="87">
        <v>2724.94</v>
      </c>
      <c r="E285" s="87">
        <v>500</v>
      </c>
      <c r="F285" s="87">
        <v>500</v>
      </c>
      <c r="G285" s="100">
        <f t="shared" si="5"/>
        <v>0</v>
      </c>
      <c r="H285" s="47"/>
    </row>
    <row r="286" spans="1:7" ht="19.5" customHeight="1" thickBot="1" thickTop="1">
      <c r="A286" s="6" t="s">
        <v>250</v>
      </c>
      <c r="B286" s="6" t="s">
        <v>435</v>
      </c>
      <c r="C286" s="87">
        <v>1500</v>
      </c>
      <c r="D286" s="87">
        <v>1825.22</v>
      </c>
      <c r="E286" s="87">
        <v>1500</v>
      </c>
      <c r="F286" s="87">
        <v>1500</v>
      </c>
      <c r="G286" s="100">
        <f t="shared" si="5"/>
        <v>0</v>
      </c>
    </row>
    <row r="287" spans="1:13" ht="19.5" customHeight="1" thickBot="1" thickTop="1">
      <c r="A287" s="6" t="s">
        <v>253</v>
      </c>
      <c r="B287" s="6" t="s">
        <v>439</v>
      </c>
      <c r="C287" s="87">
        <v>1000</v>
      </c>
      <c r="D287" s="87">
        <v>196.55</v>
      </c>
      <c r="E287" s="87">
        <v>1000</v>
      </c>
      <c r="F287" s="87">
        <v>1000</v>
      </c>
      <c r="G287" s="100">
        <f aca="true" t="shared" si="6" ref="G287:G333">(F287-E287)/E287</f>
        <v>0</v>
      </c>
      <c r="M287" s="8"/>
    </row>
    <row r="288" spans="1:7" ht="19.5" customHeight="1" thickBot="1" thickTop="1">
      <c r="A288" s="6" t="s">
        <v>243</v>
      </c>
      <c r="B288" s="6" t="s">
        <v>399</v>
      </c>
      <c r="C288" s="87">
        <v>300</v>
      </c>
      <c r="D288" s="87">
        <v>0</v>
      </c>
      <c r="E288" s="87">
        <v>500</v>
      </c>
      <c r="F288" s="87">
        <v>500</v>
      </c>
      <c r="G288" s="100">
        <f t="shared" si="6"/>
        <v>0</v>
      </c>
    </row>
    <row r="289" spans="1:7" ht="19.5" customHeight="1" thickBot="1" thickTop="1">
      <c r="A289" s="6" t="s">
        <v>257</v>
      </c>
      <c r="B289" s="6" t="s">
        <v>405</v>
      </c>
      <c r="C289" s="87">
        <v>10000</v>
      </c>
      <c r="D289" s="87">
        <v>7919.84</v>
      </c>
      <c r="E289" s="87">
        <v>11000</v>
      </c>
      <c r="F289" s="87">
        <v>10000</v>
      </c>
      <c r="G289" s="100">
        <f t="shared" si="6"/>
        <v>-0.09090909090909091</v>
      </c>
    </row>
    <row r="290" spans="1:7" ht="19.5" customHeight="1" thickBot="1" thickTop="1">
      <c r="A290" s="6" t="s">
        <v>251</v>
      </c>
      <c r="B290" s="6" t="s">
        <v>400</v>
      </c>
      <c r="C290" s="87">
        <v>1200</v>
      </c>
      <c r="D290" s="87">
        <v>652.11</v>
      </c>
      <c r="E290" s="87">
        <v>1200</v>
      </c>
      <c r="F290" s="87">
        <v>1000</v>
      </c>
      <c r="G290" s="100">
        <f t="shared" si="6"/>
        <v>-0.16666666666666666</v>
      </c>
    </row>
    <row r="291" spans="1:8" ht="19.5" customHeight="1" thickBot="1" thickTop="1">
      <c r="A291" s="2" t="s">
        <v>252</v>
      </c>
      <c r="B291" s="6" t="s">
        <v>401</v>
      </c>
      <c r="C291" s="87">
        <v>8000</v>
      </c>
      <c r="D291" s="87">
        <v>7728.56</v>
      </c>
      <c r="E291" s="87">
        <v>9000</v>
      </c>
      <c r="F291" s="87">
        <v>9000</v>
      </c>
      <c r="G291" s="100">
        <f t="shared" si="6"/>
        <v>0</v>
      </c>
      <c r="H291" s="47"/>
    </row>
    <row r="292" spans="1:8" ht="20.25" customHeight="1" thickBot="1" thickTop="1">
      <c r="A292" s="6" t="s">
        <v>254</v>
      </c>
      <c r="B292" s="6" t="s">
        <v>402</v>
      </c>
      <c r="C292" s="87">
        <v>15000</v>
      </c>
      <c r="D292" s="87">
        <v>12257.74</v>
      </c>
      <c r="E292" s="87">
        <v>10000</v>
      </c>
      <c r="F292" s="87">
        <v>10000</v>
      </c>
      <c r="G292" s="100">
        <f t="shared" si="6"/>
        <v>0</v>
      </c>
      <c r="H292" s="49"/>
    </row>
    <row r="293" spans="1:8" ht="19.5" customHeight="1" thickBot="1" thickTop="1">
      <c r="A293" s="6" t="s">
        <v>256</v>
      </c>
      <c r="B293" s="6" t="s">
        <v>404</v>
      </c>
      <c r="C293" s="90">
        <v>7000</v>
      </c>
      <c r="D293" s="90">
        <v>4163.5</v>
      </c>
      <c r="E293" s="90">
        <v>7000</v>
      </c>
      <c r="F293" s="90">
        <v>7000</v>
      </c>
      <c r="G293" s="100">
        <f t="shared" si="6"/>
        <v>0</v>
      </c>
      <c r="H293" s="49"/>
    </row>
    <row r="294" spans="1:8" ht="19.5" customHeight="1" thickBot="1" thickTop="1">
      <c r="A294" s="6" t="s">
        <v>258</v>
      </c>
      <c r="B294" s="6" t="s">
        <v>406</v>
      </c>
      <c r="C294" s="87">
        <v>1000</v>
      </c>
      <c r="D294" s="87">
        <v>671.88</v>
      </c>
      <c r="E294" s="87">
        <v>1000</v>
      </c>
      <c r="F294" s="87">
        <v>1000</v>
      </c>
      <c r="G294" s="100">
        <f t="shared" si="6"/>
        <v>0</v>
      </c>
      <c r="H294" s="51"/>
    </row>
    <row r="295" spans="1:8" ht="19.5" customHeight="1" thickBot="1" thickTop="1">
      <c r="A295" s="6" t="s">
        <v>259</v>
      </c>
      <c r="B295" s="6" t="s">
        <v>407</v>
      </c>
      <c r="C295" s="87">
        <v>2000</v>
      </c>
      <c r="D295" s="87">
        <v>2000</v>
      </c>
      <c r="E295" s="87">
        <v>2000</v>
      </c>
      <c r="F295" s="87">
        <v>2500</v>
      </c>
      <c r="G295" s="100">
        <f t="shared" si="6"/>
        <v>0.25</v>
      </c>
      <c r="H295" s="51"/>
    </row>
    <row r="296" spans="1:8" ht="19.5" customHeight="1" thickBot="1" thickTop="1">
      <c r="A296" s="6" t="s">
        <v>260</v>
      </c>
      <c r="B296" s="6" t="s">
        <v>440</v>
      </c>
      <c r="C296" s="87">
        <v>1000</v>
      </c>
      <c r="D296" s="87">
        <v>707.01</v>
      </c>
      <c r="E296" s="87">
        <v>1000</v>
      </c>
      <c r="F296" s="87">
        <v>1000</v>
      </c>
      <c r="G296" s="100">
        <f t="shared" si="6"/>
        <v>0</v>
      </c>
      <c r="H296" s="51"/>
    </row>
    <row r="297" spans="1:8" ht="19.5" customHeight="1" thickBot="1" thickTop="1">
      <c r="A297" s="6" t="s">
        <v>263</v>
      </c>
      <c r="B297" s="6" t="s">
        <v>441</v>
      </c>
      <c r="C297" s="87">
        <v>1000</v>
      </c>
      <c r="D297" s="87">
        <v>375.75</v>
      </c>
      <c r="E297" s="87">
        <v>1000</v>
      </c>
      <c r="F297" s="87">
        <v>1000</v>
      </c>
      <c r="G297" s="100">
        <f t="shared" si="6"/>
        <v>0</v>
      </c>
      <c r="H297" s="51"/>
    </row>
    <row r="298" spans="1:8" ht="19.5" customHeight="1" thickBot="1" thickTop="1">
      <c r="A298" s="2" t="s">
        <v>261</v>
      </c>
      <c r="B298" s="6" t="s">
        <v>408</v>
      </c>
      <c r="C298" s="87">
        <v>1000</v>
      </c>
      <c r="D298" s="87">
        <v>1371.57</v>
      </c>
      <c r="E298" s="87">
        <v>2000</v>
      </c>
      <c r="F298" s="87">
        <v>2000</v>
      </c>
      <c r="G298" s="100">
        <f t="shared" si="6"/>
        <v>0</v>
      </c>
      <c r="H298" s="51"/>
    </row>
    <row r="299" spans="1:8" ht="19.5" customHeight="1" thickBot="1" thickTop="1">
      <c r="A299" s="2" t="s">
        <v>262</v>
      </c>
      <c r="B299" s="6" t="s">
        <v>409</v>
      </c>
      <c r="C299" s="87">
        <v>15000</v>
      </c>
      <c r="D299" s="87">
        <v>14806.31</v>
      </c>
      <c r="E299" s="87">
        <v>15000</v>
      </c>
      <c r="F299" s="87">
        <v>15000</v>
      </c>
      <c r="G299" s="100">
        <f t="shared" si="6"/>
        <v>0</v>
      </c>
      <c r="H299" s="51"/>
    </row>
    <row r="300" spans="1:8" ht="19.5" customHeight="1" thickBot="1" thickTop="1">
      <c r="A300" s="2" t="s">
        <v>264</v>
      </c>
      <c r="B300" s="6" t="s">
        <v>410</v>
      </c>
      <c r="C300" s="87">
        <v>4200</v>
      </c>
      <c r="D300" s="87">
        <v>4500</v>
      </c>
      <c r="E300" s="87">
        <v>5000</v>
      </c>
      <c r="F300" s="87">
        <v>5000</v>
      </c>
      <c r="G300" s="100">
        <f t="shared" si="6"/>
        <v>0</v>
      </c>
      <c r="H300" s="51"/>
    </row>
    <row r="301" spans="1:8" ht="19.5" customHeight="1" thickBot="1" thickTop="1">
      <c r="A301" s="6" t="s">
        <v>265</v>
      </c>
      <c r="B301" s="6" t="s">
        <v>411</v>
      </c>
      <c r="C301" s="87">
        <v>4000</v>
      </c>
      <c r="D301" s="87">
        <v>5194.55</v>
      </c>
      <c r="E301" s="87">
        <v>7000</v>
      </c>
      <c r="F301" s="87">
        <v>28400</v>
      </c>
      <c r="G301" s="100">
        <f t="shared" si="6"/>
        <v>3.057142857142857</v>
      </c>
      <c r="H301" s="51"/>
    </row>
    <row r="302" spans="1:8" ht="19.5" customHeight="1" thickBot="1" thickTop="1">
      <c r="A302" s="2" t="s">
        <v>266</v>
      </c>
      <c r="B302" s="6" t="s">
        <v>412</v>
      </c>
      <c r="C302" s="91">
        <v>3000</v>
      </c>
      <c r="D302" s="91">
        <v>4557.83</v>
      </c>
      <c r="E302" s="91">
        <v>4500</v>
      </c>
      <c r="F302" s="91">
        <v>4500</v>
      </c>
      <c r="G302" s="100">
        <f t="shared" si="6"/>
        <v>0</v>
      </c>
      <c r="H302" s="51"/>
    </row>
    <row r="303" spans="1:12" ht="19.5" customHeight="1" thickBot="1" thickTop="1">
      <c r="A303" s="6" t="s">
        <v>267</v>
      </c>
      <c r="B303" s="6" t="s">
        <v>413</v>
      </c>
      <c r="C303" s="91">
        <v>0</v>
      </c>
      <c r="D303" s="91">
        <v>0</v>
      </c>
      <c r="E303" s="91">
        <v>6500</v>
      </c>
      <c r="F303" s="91">
        <v>0</v>
      </c>
      <c r="G303" s="100">
        <f t="shared" si="6"/>
        <v>-1</v>
      </c>
      <c r="H303" s="47"/>
      <c r="J303" s="26"/>
      <c r="L303" s="26"/>
    </row>
    <row r="304" spans="1:12" ht="19.5" customHeight="1" thickBot="1" thickTop="1">
      <c r="A304" s="6" t="s">
        <v>692</v>
      </c>
      <c r="B304" s="6" t="s">
        <v>691</v>
      </c>
      <c r="C304" s="91">
        <v>0</v>
      </c>
      <c r="D304" s="91">
        <v>2604.98</v>
      </c>
      <c r="E304" s="91">
        <v>10000</v>
      </c>
      <c r="F304" s="91">
        <v>10000</v>
      </c>
      <c r="G304" s="100">
        <f t="shared" si="6"/>
        <v>0</v>
      </c>
      <c r="H304" s="47"/>
      <c r="L304" s="26"/>
    </row>
    <row r="305" spans="1:12" ht="19.5" customHeight="1" thickBot="1" thickTop="1">
      <c r="A305" s="2" t="s">
        <v>268</v>
      </c>
      <c r="B305" s="6" t="s">
        <v>414</v>
      </c>
      <c r="C305" s="87">
        <v>6500</v>
      </c>
      <c r="D305" s="87">
        <v>555.2</v>
      </c>
      <c r="E305" s="87">
        <v>7500</v>
      </c>
      <c r="F305" s="87">
        <v>7500</v>
      </c>
      <c r="G305" s="100">
        <f t="shared" si="6"/>
        <v>0</v>
      </c>
      <c r="H305" s="47"/>
      <c r="L305" s="26"/>
    </row>
    <row r="306" spans="1:12" ht="19.5" customHeight="1" thickBot="1" thickTop="1">
      <c r="A306" s="6" t="s">
        <v>269</v>
      </c>
      <c r="B306" s="6" t="s">
        <v>415</v>
      </c>
      <c r="C306" s="87">
        <v>140000</v>
      </c>
      <c r="D306" s="87">
        <v>107372.99</v>
      </c>
      <c r="E306" s="87">
        <v>130000</v>
      </c>
      <c r="F306" s="87">
        <v>120000</v>
      </c>
      <c r="G306" s="100">
        <f t="shared" si="6"/>
        <v>-0.07692307692307693</v>
      </c>
      <c r="L306" s="26"/>
    </row>
    <row r="307" spans="1:12" ht="19.5" customHeight="1" thickBot="1" thickTop="1">
      <c r="A307" s="2" t="s">
        <v>270</v>
      </c>
      <c r="B307" s="6" t="s">
        <v>416</v>
      </c>
      <c r="C307" s="87">
        <v>95000</v>
      </c>
      <c r="D307" s="87">
        <v>94722.98</v>
      </c>
      <c r="E307" s="87">
        <v>100000</v>
      </c>
      <c r="F307" s="87">
        <v>100000</v>
      </c>
      <c r="G307" s="100">
        <f t="shared" si="6"/>
        <v>0</v>
      </c>
      <c r="L307" s="26"/>
    </row>
    <row r="308" spans="1:10" ht="19.5" customHeight="1" thickBot="1" thickTop="1">
      <c r="A308" s="2" t="s">
        <v>271</v>
      </c>
      <c r="B308" s="6" t="s">
        <v>417</v>
      </c>
      <c r="C308" s="87">
        <v>40000</v>
      </c>
      <c r="D308" s="87">
        <v>43849</v>
      </c>
      <c r="E308" s="87">
        <v>40000</v>
      </c>
      <c r="F308" s="87">
        <v>40000</v>
      </c>
      <c r="G308" s="100">
        <f t="shared" si="6"/>
        <v>0</v>
      </c>
      <c r="J308" s="26"/>
    </row>
    <row r="309" spans="1:7" ht="19.5" customHeight="1" thickBot="1" thickTop="1">
      <c r="A309" s="2" t="s">
        <v>272</v>
      </c>
      <c r="B309" s="6" t="s">
        <v>418</v>
      </c>
      <c r="C309" s="87">
        <v>294000</v>
      </c>
      <c r="D309" s="87">
        <v>284350.87</v>
      </c>
      <c r="E309" s="87">
        <v>325000</v>
      </c>
      <c r="F309" s="87">
        <v>295000</v>
      </c>
      <c r="G309" s="100">
        <f t="shared" si="6"/>
        <v>-0.09230769230769231</v>
      </c>
    </row>
    <row r="310" spans="1:10" ht="19.5" customHeight="1" thickBot="1" thickTop="1">
      <c r="A310" s="6" t="s">
        <v>273</v>
      </c>
      <c r="B310" s="6" t="s">
        <v>419</v>
      </c>
      <c r="C310" s="87">
        <v>120000</v>
      </c>
      <c r="D310" s="87">
        <v>98014.38</v>
      </c>
      <c r="E310" s="87">
        <v>140000</v>
      </c>
      <c r="F310" s="87">
        <v>140000</v>
      </c>
      <c r="G310" s="100">
        <f t="shared" si="6"/>
        <v>0</v>
      </c>
      <c r="J310" s="26"/>
    </row>
    <row r="311" spans="1:10" ht="19.5" customHeight="1" thickBot="1" thickTop="1">
      <c r="A311" s="6" t="s">
        <v>274</v>
      </c>
      <c r="B311" s="6" t="s">
        <v>442</v>
      </c>
      <c r="C311" s="87">
        <v>43200</v>
      </c>
      <c r="D311" s="87">
        <v>43200</v>
      </c>
      <c r="E311" s="87">
        <v>43200</v>
      </c>
      <c r="F311" s="87">
        <v>43200</v>
      </c>
      <c r="G311" s="100">
        <f t="shared" si="6"/>
        <v>0</v>
      </c>
      <c r="J311" s="26"/>
    </row>
    <row r="312" spans="1:10" ht="19.5" customHeight="1" thickBot="1" thickTop="1">
      <c r="A312" s="6" t="s">
        <v>275</v>
      </c>
      <c r="B312" s="6" t="s">
        <v>420</v>
      </c>
      <c r="C312" s="87">
        <v>17387</v>
      </c>
      <c r="D312" s="87">
        <v>17387.46</v>
      </c>
      <c r="E312" s="87">
        <v>15761</v>
      </c>
      <c r="F312" s="87">
        <v>14068</v>
      </c>
      <c r="G312" s="100">
        <f t="shared" si="6"/>
        <v>-0.10741704206585877</v>
      </c>
      <c r="J312" s="26"/>
    </row>
    <row r="313" spans="1:7" ht="19.5" customHeight="1" thickBot="1" thickTop="1">
      <c r="A313" s="6" t="s">
        <v>276</v>
      </c>
      <c r="B313" s="6" t="s">
        <v>421</v>
      </c>
      <c r="C313" s="87">
        <v>7046</v>
      </c>
      <c r="D313" s="87">
        <v>7046.27</v>
      </c>
      <c r="E313" s="87">
        <v>7046</v>
      </c>
      <c r="F313" s="87">
        <v>7046</v>
      </c>
      <c r="G313" s="100">
        <f t="shared" si="6"/>
        <v>0</v>
      </c>
    </row>
    <row r="314" spans="1:7" ht="19.5" customHeight="1" thickBot="1" thickTop="1">
      <c r="A314" s="6" t="s">
        <v>277</v>
      </c>
      <c r="B314" s="6" t="s">
        <v>422</v>
      </c>
      <c r="C314" s="87">
        <v>30000</v>
      </c>
      <c r="D314" s="87">
        <v>30000</v>
      </c>
      <c r="E314" s="87">
        <v>30000</v>
      </c>
      <c r="F314" s="87">
        <v>0</v>
      </c>
      <c r="G314" s="100">
        <f t="shared" si="6"/>
        <v>-1</v>
      </c>
    </row>
    <row r="315" spans="1:7" ht="19.5" customHeight="1" thickBot="1" thickTop="1">
      <c r="A315" s="6" t="s">
        <v>278</v>
      </c>
      <c r="B315" s="6" t="s">
        <v>423</v>
      </c>
      <c r="C315" s="87">
        <v>553</v>
      </c>
      <c r="D315" s="87">
        <v>1051.51</v>
      </c>
      <c r="E315" s="87">
        <v>553</v>
      </c>
      <c r="F315" s="87">
        <v>0</v>
      </c>
      <c r="G315" s="100">
        <f t="shared" si="6"/>
        <v>-1</v>
      </c>
    </row>
    <row r="316" spans="1:7" ht="19.5" customHeight="1" thickBot="1" thickTop="1">
      <c r="A316" s="6" t="s">
        <v>279</v>
      </c>
      <c r="B316" s="6" t="s">
        <v>567</v>
      </c>
      <c r="C316" s="87">
        <v>26500</v>
      </c>
      <c r="D316" s="87">
        <v>26500</v>
      </c>
      <c r="E316" s="87">
        <v>24000</v>
      </c>
      <c r="F316" s="87">
        <v>0</v>
      </c>
      <c r="G316" s="100">
        <f t="shared" si="6"/>
        <v>-1</v>
      </c>
    </row>
    <row r="317" spans="1:7" ht="19.5" customHeight="1" thickBot="1" thickTop="1">
      <c r="A317" s="6" t="s">
        <v>280</v>
      </c>
      <c r="B317" s="6" t="s">
        <v>568</v>
      </c>
      <c r="C317" s="87">
        <v>929</v>
      </c>
      <c r="D317" s="87">
        <v>885.05</v>
      </c>
      <c r="E317" s="87">
        <v>442</v>
      </c>
      <c r="F317" s="87">
        <v>0</v>
      </c>
      <c r="G317" s="100">
        <f t="shared" si="6"/>
        <v>-1</v>
      </c>
    </row>
    <row r="318" spans="1:7" ht="19.5" customHeight="1" thickBot="1" thickTop="1">
      <c r="A318" s="6" t="s">
        <v>776</v>
      </c>
      <c r="B318" s="6" t="s">
        <v>565</v>
      </c>
      <c r="C318" s="92">
        <v>26920</v>
      </c>
      <c r="D318" s="92">
        <v>26920.4</v>
      </c>
      <c r="E318" s="92">
        <v>26920</v>
      </c>
      <c r="F318" s="92">
        <v>1920</v>
      </c>
      <c r="G318" s="100">
        <f t="shared" si="6"/>
        <v>-0.9286775631500743</v>
      </c>
    </row>
    <row r="319" spans="1:7" ht="19.5" customHeight="1" thickBot="1" thickTop="1">
      <c r="A319" s="6" t="s">
        <v>281</v>
      </c>
      <c r="B319" s="6" t="s">
        <v>566</v>
      </c>
      <c r="C319" s="92">
        <v>1065</v>
      </c>
      <c r="D319" s="92">
        <v>1014.45</v>
      </c>
      <c r="E319" s="92">
        <v>552</v>
      </c>
      <c r="F319" s="92">
        <v>37</v>
      </c>
      <c r="G319" s="100">
        <f t="shared" si="6"/>
        <v>-0.9329710144927537</v>
      </c>
    </row>
    <row r="320" spans="1:7" ht="19.5" customHeight="1" thickBot="1" thickTop="1">
      <c r="A320" s="144" t="s">
        <v>664</v>
      </c>
      <c r="B320" s="6" t="s">
        <v>523</v>
      </c>
      <c r="C320" s="92">
        <v>157500</v>
      </c>
      <c r="D320" s="92">
        <v>172838</v>
      </c>
      <c r="E320" s="92">
        <v>0</v>
      </c>
      <c r="F320" s="92">
        <v>0</v>
      </c>
      <c r="G320" s="100">
        <v>0</v>
      </c>
    </row>
    <row r="321" spans="1:7" ht="19.5" customHeight="1" thickBot="1" thickTop="1">
      <c r="A321" s="144" t="s">
        <v>543</v>
      </c>
      <c r="B321" s="6" t="s">
        <v>526</v>
      </c>
      <c r="C321" s="92">
        <v>17500</v>
      </c>
      <c r="D321" s="92">
        <v>17500</v>
      </c>
      <c r="E321" s="92">
        <v>0</v>
      </c>
      <c r="F321" s="92">
        <v>0</v>
      </c>
      <c r="G321" s="100">
        <v>0</v>
      </c>
    </row>
    <row r="322" spans="1:7" ht="19.5" customHeight="1" thickBot="1" thickTop="1">
      <c r="A322" s="144" t="s">
        <v>665</v>
      </c>
      <c r="B322" s="6" t="s">
        <v>663</v>
      </c>
      <c r="C322" s="92">
        <v>117000</v>
      </c>
      <c r="D322" s="92">
        <v>94744</v>
      </c>
      <c r="E322" s="92">
        <v>0</v>
      </c>
      <c r="F322" s="92">
        <v>0</v>
      </c>
      <c r="G322" s="100">
        <v>0</v>
      </c>
    </row>
    <row r="323" spans="1:7" ht="19.5" customHeight="1" thickBot="1" thickTop="1">
      <c r="A323" s="144" t="s">
        <v>544</v>
      </c>
      <c r="B323" s="6" t="s">
        <v>526</v>
      </c>
      <c r="C323" s="92">
        <v>13000</v>
      </c>
      <c r="D323" s="92">
        <v>13000</v>
      </c>
      <c r="E323" s="92">
        <v>0</v>
      </c>
      <c r="F323" s="92">
        <v>0</v>
      </c>
      <c r="G323" s="100">
        <v>0</v>
      </c>
    </row>
    <row r="324" spans="1:7" ht="19.5" customHeight="1" thickBot="1" thickTop="1">
      <c r="A324" s="144" t="s">
        <v>666</v>
      </c>
      <c r="B324" s="6" t="s">
        <v>662</v>
      </c>
      <c r="C324" s="92">
        <v>191250</v>
      </c>
      <c r="D324" s="92">
        <v>175174</v>
      </c>
      <c r="E324" s="92">
        <v>0</v>
      </c>
      <c r="F324" s="92">
        <v>0</v>
      </c>
      <c r="G324" s="100">
        <v>0</v>
      </c>
    </row>
    <row r="325" spans="1:7" ht="19.5" customHeight="1" thickBot="1" thickTop="1">
      <c r="A325" s="144" t="s">
        <v>545</v>
      </c>
      <c r="B325" s="6" t="s">
        <v>526</v>
      </c>
      <c r="C325" s="92">
        <v>33750</v>
      </c>
      <c r="D325" s="92">
        <v>33750</v>
      </c>
      <c r="E325" s="92">
        <v>0</v>
      </c>
      <c r="F325" s="92">
        <v>0</v>
      </c>
      <c r="G325" s="100">
        <v>0</v>
      </c>
    </row>
    <row r="326" spans="1:7" ht="19.5" customHeight="1" thickBot="1" thickTop="1">
      <c r="A326" s="9" t="s">
        <v>282</v>
      </c>
      <c r="B326" s="9" t="s">
        <v>443</v>
      </c>
      <c r="C326" s="87">
        <v>25000</v>
      </c>
      <c r="D326" s="87">
        <v>25000</v>
      </c>
      <c r="E326" s="87">
        <v>50000</v>
      </c>
      <c r="F326" s="87">
        <v>218000</v>
      </c>
      <c r="G326" s="100">
        <f t="shared" si="6"/>
        <v>3.36</v>
      </c>
    </row>
    <row r="327" spans="1:7" ht="14.25" thickBot="1" thickTop="1">
      <c r="A327" s="9" t="s">
        <v>283</v>
      </c>
      <c r="B327" s="9" t="s">
        <v>444</v>
      </c>
      <c r="C327" s="87">
        <v>37000</v>
      </c>
      <c r="D327" s="87">
        <v>37000</v>
      </c>
      <c r="E327" s="87">
        <v>37000</v>
      </c>
      <c r="F327" s="87">
        <v>55000</v>
      </c>
      <c r="G327" s="100">
        <f t="shared" si="6"/>
        <v>0.4864864864864865</v>
      </c>
    </row>
    <row r="328" spans="1:7" ht="14.25" thickBot="1" thickTop="1">
      <c r="A328" s="9" t="s">
        <v>284</v>
      </c>
      <c r="B328" s="9" t="s">
        <v>445</v>
      </c>
      <c r="C328" s="87">
        <v>5000</v>
      </c>
      <c r="D328" s="87">
        <v>5000</v>
      </c>
      <c r="E328" s="87">
        <v>15000</v>
      </c>
      <c r="F328" s="87">
        <v>11000</v>
      </c>
      <c r="G328" s="100">
        <f t="shared" si="6"/>
        <v>-0.26666666666666666</v>
      </c>
    </row>
    <row r="329" spans="1:7" ht="14.25" thickBot="1" thickTop="1">
      <c r="A329" s="9" t="s">
        <v>285</v>
      </c>
      <c r="B329" s="9" t="s">
        <v>658</v>
      </c>
      <c r="C329" s="87">
        <v>30000</v>
      </c>
      <c r="D329" s="87">
        <v>30000</v>
      </c>
      <c r="E329" s="87">
        <v>25000</v>
      </c>
      <c r="F329" s="87">
        <v>0</v>
      </c>
      <c r="G329" s="100">
        <f t="shared" si="6"/>
        <v>-1</v>
      </c>
    </row>
    <row r="330" spans="1:7" ht="14.25" thickBot="1" thickTop="1">
      <c r="A330" s="9" t="s">
        <v>828</v>
      </c>
      <c r="B330" s="9" t="s">
        <v>788</v>
      </c>
      <c r="C330" s="87">
        <v>0</v>
      </c>
      <c r="D330" s="87">
        <v>0</v>
      </c>
      <c r="E330" s="87">
        <v>0</v>
      </c>
      <c r="F330" s="87">
        <v>25000</v>
      </c>
      <c r="G330" s="100">
        <v>1</v>
      </c>
    </row>
    <row r="331" spans="1:7" ht="14.25" thickBot="1" thickTop="1">
      <c r="A331" s="69"/>
      <c r="B331" s="18" t="s">
        <v>17</v>
      </c>
      <c r="C331" s="97">
        <f>SUM(C251:C330)</f>
        <v>2244176.251</v>
      </c>
      <c r="D331" s="97">
        <f>SUM(D251:D330)</f>
        <v>2194417.3999999994</v>
      </c>
      <c r="E331" s="97">
        <f>SUM(E251:E330)</f>
        <v>1854545.6400000001</v>
      </c>
      <c r="F331" s="97">
        <f>SUM(F251:F330)</f>
        <v>1965945.2</v>
      </c>
      <c r="G331" s="100">
        <f t="shared" si="6"/>
        <v>0.06006838418923991</v>
      </c>
    </row>
    <row r="332" spans="1:7" ht="14.25" thickBot="1" thickTop="1">
      <c r="A332" s="6"/>
      <c r="B332" s="9"/>
      <c r="C332" s="19"/>
      <c r="D332" s="19"/>
      <c r="E332" s="19"/>
      <c r="F332" s="19"/>
      <c r="G332" s="100"/>
    </row>
    <row r="333" spans="1:7" ht="16.5" thickBot="1" thickTop="1">
      <c r="A333" s="70"/>
      <c r="B333" s="21" t="s">
        <v>9</v>
      </c>
      <c r="C333" s="63">
        <f>+C331+C248</f>
        <v>5096846.964</v>
      </c>
      <c r="D333" s="63">
        <f>+D331+D248</f>
        <v>4518524.949999999</v>
      </c>
      <c r="E333" s="63">
        <f>+E331+E248</f>
        <v>4608734.0600000005</v>
      </c>
      <c r="F333" s="63">
        <f>+F331+F248</f>
        <v>4819779.05</v>
      </c>
      <c r="G333" s="100">
        <f t="shared" si="6"/>
        <v>0.04579239922556939</v>
      </c>
    </row>
    <row r="334" spans="1:7" ht="15.75" thickTop="1">
      <c r="A334" s="2"/>
      <c r="C334" s="64"/>
      <c r="D334" s="64"/>
      <c r="E334" s="64"/>
      <c r="F334" s="64"/>
      <c r="G334" s="222"/>
    </row>
    <row r="335" spans="1:7" ht="12.75">
      <c r="A335" s="345"/>
      <c r="B335" s="345"/>
      <c r="D335" s="16"/>
      <c r="E335" s="16"/>
      <c r="F335" s="16"/>
      <c r="G335" s="223"/>
    </row>
    <row r="336" spans="1:7" ht="12.75">
      <c r="A336" s="346"/>
      <c r="B336" s="346"/>
      <c r="D336" s="16"/>
      <c r="E336" s="16"/>
      <c r="F336" s="16"/>
      <c r="G336" s="223"/>
    </row>
    <row r="337" spans="1:6" ht="12.75">
      <c r="A337" s="346"/>
      <c r="B337" s="346"/>
      <c r="D337" s="16"/>
      <c r="E337" s="16"/>
      <c r="F337" s="16"/>
    </row>
    <row r="338" spans="1:6" ht="12.75">
      <c r="A338" s="346"/>
      <c r="B338" s="346"/>
      <c r="D338" s="16"/>
      <c r="E338" s="16"/>
      <c r="F338" s="16"/>
    </row>
  </sheetData>
  <sheetProtection selectLockedCells="1"/>
  <mergeCells count="2">
    <mergeCell ref="B335:B338"/>
    <mergeCell ref="A335:A338"/>
  </mergeCells>
  <printOptions/>
  <pageMargins left="0.5" right="0.5" top="1" bottom="0.5" header="0.5" footer="0.5"/>
  <pageSetup fitToHeight="0" horizontalDpi="600" verticalDpi="600" orientation="landscape" scale="63" r:id="rId3"/>
  <headerFooter scaleWithDoc="0" alignWithMargins="0">
    <oddHeader>&amp;CTown of Richmond
FY24 Budget Expenses
January 3, 2023
</oddHeader>
    <oddFooter>&amp;C&amp;P</oddFooter>
  </headerFooter>
  <rowBreaks count="7" manualBreakCount="7">
    <brk id="55" max="255" man="1"/>
    <brk id="62" max="255" man="1"/>
    <brk id="85" max="255" man="1"/>
    <brk id="126" max="255" man="1"/>
    <brk id="152" max="255" man="1"/>
    <brk id="184" max="255" man="1"/>
    <brk id="21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1"/>
  <sheetViews>
    <sheetView view="pageBreakPreview" zoomScaleSheetLayoutView="100" workbookViewId="0" topLeftCell="A1">
      <pane xSplit="2" ySplit="2" topLeftCell="C1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42" sqref="F42"/>
    </sheetView>
  </sheetViews>
  <sheetFormatPr defaultColWidth="8.8515625" defaultRowHeight="12.75"/>
  <cols>
    <col min="1" max="1" width="14.28125" style="27" customWidth="1"/>
    <col min="2" max="2" width="55.140625" style="27" customWidth="1"/>
    <col min="3" max="3" width="17.28125" style="157" customWidth="1"/>
    <col min="4" max="4" width="17.28125" style="214" customWidth="1"/>
    <col min="5" max="6" width="17.28125" style="157" customWidth="1"/>
    <col min="7" max="7" width="17.28125" style="27" customWidth="1"/>
    <col min="8" max="8" width="26.28125" style="27" customWidth="1"/>
    <col min="9" max="9" width="15.57421875" style="27" customWidth="1"/>
    <col min="10" max="10" width="27.57421875" style="27" customWidth="1"/>
    <col min="11" max="11" width="22.8515625" style="27" customWidth="1"/>
    <col min="12" max="12" width="27.28125" style="27" customWidth="1"/>
    <col min="13" max="13" width="29.00390625" style="27" customWidth="1"/>
    <col min="14" max="14" width="15.8515625" style="27" customWidth="1"/>
    <col min="15" max="15" width="3.00390625" style="27" customWidth="1"/>
    <col min="16" max="16" width="8.8515625" style="27" customWidth="1"/>
    <col min="17" max="17" width="12.8515625" style="27" bestFit="1" customWidth="1"/>
    <col min="18" max="16384" width="8.8515625" style="27" customWidth="1"/>
  </cols>
  <sheetData>
    <row r="1" spans="1:14" s="14" customFormat="1" ht="30" customHeight="1" thickBot="1">
      <c r="A1" s="12" t="s">
        <v>49</v>
      </c>
      <c r="B1" s="12" t="s">
        <v>19</v>
      </c>
      <c r="C1" s="155" t="s">
        <v>46</v>
      </c>
      <c r="D1" s="213" t="s">
        <v>711</v>
      </c>
      <c r="E1" s="156" t="s">
        <v>569</v>
      </c>
      <c r="F1" s="156" t="s">
        <v>717</v>
      </c>
      <c r="G1" s="13" t="s">
        <v>762</v>
      </c>
      <c r="H1" s="2"/>
      <c r="I1" s="2"/>
      <c r="J1" s="2"/>
      <c r="K1" s="2"/>
      <c r="L1" s="2"/>
      <c r="M1" s="2"/>
      <c r="N1" s="2"/>
    </row>
    <row r="2" spans="1:15" s="7" customFormat="1" ht="13.5" customHeight="1" thickBot="1">
      <c r="A2" s="9"/>
      <c r="B2" s="9" t="s">
        <v>27</v>
      </c>
      <c r="C2" s="157"/>
      <c r="D2" s="215"/>
      <c r="E2" s="158"/>
      <c r="F2" s="158"/>
      <c r="G2" s="2"/>
      <c r="H2" s="347" t="s">
        <v>751</v>
      </c>
      <c r="I2" s="348"/>
      <c r="J2" s="348"/>
      <c r="K2" s="348"/>
      <c r="L2" s="348"/>
      <c r="M2" s="348"/>
      <c r="N2" s="349"/>
      <c r="O2" s="2"/>
    </row>
    <row r="3" spans="1:15" s="7" customFormat="1" ht="16.5" customHeight="1">
      <c r="A3" s="9" t="s">
        <v>473</v>
      </c>
      <c r="B3" s="9" t="s">
        <v>474</v>
      </c>
      <c r="C3" s="159">
        <f>'FY25 Expense'!C248-SUM('FY25 Revenue'!C4:C46)</f>
        <v>1811013.463</v>
      </c>
      <c r="D3" s="258">
        <v>1823082.27</v>
      </c>
      <c r="E3" s="159">
        <f>'FY25 Expense'!E248-SUM('FY25 Revenue'!E4:E46)</f>
        <v>2410419.39</v>
      </c>
      <c r="F3" s="305">
        <f>'FY25 Expense'!F248-SUM('FY25 Revenue'!F4:F46)</f>
        <v>1984407.07</v>
      </c>
      <c r="G3" s="100">
        <f>(F3-E3)/E3</f>
        <v>-0.17673784145919935</v>
      </c>
      <c r="H3" s="53"/>
      <c r="I3" s="2"/>
      <c r="J3" s="2"/>
      <c r="K3" s="2"/>
      <c r="L3" s="2"/>
      <c r="M3" s="2"/>
      <c r="N3" s="71"/>
      <c r="O3" s="29"/>
    </row>
    <row r="4" spans="1:15" s="7" customFormat="1" ht="12.75">
      <c r="A4" s="9" t="s">
        <v>475</v>
      </c>
      <c r="B4" s="9" t="s">
        <v>486</v>
      </c>
      <c r="C4" s="157">
        <v>10000</v>
      </c>
      <c r="D4" s="214">
        <v>10011.13</v>
      </c>
      <c r="E4" s="157">
        <v>10000</v>
      </c>
      <c r="F4" s="157">
        <v>10000</v>
      </c>
      <c r="G4" s="100">
        <f aca="true" t="shared" si="0" ref="G4:G62">(F4-E4)/E4</f>
        <v>0</v>
      </c>
      <c r="H4" s="54"/>
      <c r="I4" s="30"/>
      <c r="J4" s="104" t="s">
        <v>750</v>
      </c>
      <c r="K4" s="105" t="s">
        <v>8</v>
      </c>
      <c r="L4" s="105" t="s">
        <v>43</v>
      </c>
      <c r="M4" s="30"/>
      <c r="N4" s="72"/>
      <c r="O4" s="2"/>
    </row>
    <row r="5" spans="1:15" s="7" customFormat="1" ht="12.75">
      <c r="A5" s="9" t="s">
        <v>476</v>
      </c>
      <c r="B5" s="9" t="s">
        <v>487</v>
      </c>
      <c r="C5" s="157">
        <v>7000</v>
      </c>
      <c r="D5" s="214">
        <v>1231.61</v>
      </c>
      <c r="E5" s="157">
        <v>10000</v>
      </c>
      <c r="F5" s="157">
        <v>10000</v>
      </c>
      <c r="G5" s="100">
        <f t="shared" si="0"/>
        <v>0</v>
      </c>
      <c r="H5" s="106" t="s">
        <v>5</v>
      </c>
      <c r="I5" s="107"/>
      <c r="J5" s="30"/>
      <c r="K5" s="30"/>
      <c r="L5" s="30"/>
      <c r="M5" s="30"/>
      <c r="N5" s="72"/>
      <c r="O5" s="30"/>
    </row>
    <row r="6" spans="1:15" s="7" customFormat="1" ht="12.75">
      <c r="A6" s="9" t="s">
        <v>477</v>
      </c>
      <c r="B6" s="9" t="s">
        <v>488</v>
      </c>
      <c r="C6" s="157">
        <v>8000</v>
      </c>
      <c r="D6" s="214">
        <v>8985.6</v>
      </c>
      <c r="E6" s="157">
        <v>10000</v>
      </c>
      <c r="F6" s="157">
        <v>10000</v>
      </c>
      <c r="G6" s="100">
        <f t="shared" si="0"/>
        <v>0</v>
      </c>
      <c r="H6" s="102" t="s">
        <v>752</v>
      </c>
      <c r="I6" s="103"/>
      <c r="J6" s="31">
        <v>7816261</v>
      </c>
      <c r="K6" s="31">
        <v>3648065</v>
      </c>
      <c r="L6" s="108">
        <v>0.4667</v>
      </c>
      <c r="M6" s="30" t="s">
        <v>7</v>
      </c>
      <c r="N6" s="72"/>
      <c r="O6" s="30"/>
    </row>
    <row r="7" spans="1:15" s="7" customFormat="1" ht="13.5" thickBot="1">
      <c r="A7" s="9" t="s">
        <v>478</v>
      </c>
      <c r="B7" s="9" t="s">
        <v>489</v>
      </c>
      <c r="C7" s="157">
        <v>16199.25</v>
      </c>
      <c r="D7" s="214">
        <v>4941.53</v>
      </c>
      <c r="E7" s="157">
        <v>15187.37</v>
      </c>
      <c r="F7" s="157">
        <v>17081.78</v>
      </c>
      <c r="G7" s="100">
        <f t="shared" si="0"/>
        <v>0.12473588251290368</v>
      </c>
      <c r="H7" s="54"/>
      <c r="I7" s="30"/>
      <c r="J7" s="109"/>
      <c r="K7" s="73"/>
      <c r="L7" s="110">
        <v>0.0015</v>
      </c>
      <c r="M7" s="74" t="s">
        <v>35</v>
      </c>
      <c r="N7" s="75"/>
      <c r="O7" s="30"/>
    </row>
    <row r="8" spans="1:15" s="7" customFormat="1" ht="12.75">
      <c r="A8" s="9" t="s">
        <v>479</v>
      </c>
      <c r="B8" s="9" t="s">
        <v>490</v>
      </c>
      <c r="C8" s="160">
        <v>4879</v>
      </c>
      <c r="D8" s="259">
        <v>4941.53</v>
      </c>
      <c r="E8" s="160">
        <v>4941.53</v>
      </c>
      <c r="F8" s="160">
        <v>5000</v>
      </c>
      <c r="G8" s="100">
        <f t="shared" si="0"/>
        <v>0.011832367707977137</v>
      </c>
      <c r="H8" s="53"/>
      <c r="I8" s="2"/>
      <c r="J8" s="2"/>
      <c r="K8" s="111"/>
      <c r="L8" s="129">
        <f>SUM(L6:L7)</f>
        <v>0.4682</v>
      </c>
      <c r="M8" s="30" t="s">
        <v>826</v>
      </c>
      <c r="N8" s="72"/>
      <c r="O8" s="30"/>
    </row>
    <row r="9" spans="1:17" s="7" customFormat="1" ht="12.75">
      <c r="A9" s="9" t="s">
        <v>480</v>
      </c>
      <c r="B9" s="9" t="s">
        <v>491</v>
      </c>
      <c r="C9" s="161">
        <v>15000</v>
      </c>
      <c r="D9" s="260">
        <v>15002.5</v>
      </c>
      <c r="E9" s="161">
        <v>15000</v>
      </c>
      <c r="F9" s="161">
        <v>15000</v>
      </c>
      <c r="G9" s="100">
        <f t="shared" si="0"/>
        <v>0</v>
      </c>
      <c r="H9" s="53"/>
      <c r="I9" s="2"/>
      <c r="J9" s="6"/>
      <c r="K9" s="2"/>
      <c r="L9" s="3"/>
      <c r="M9" s="2"/>
      <c r="N9" s="71"/>
      <c r="O9" s="30"/>
      <c r="Q9" s="32"/>
    </row>
    <row r="10" spans="1:17" s="7" customFormat="1" ht="12.75">
      <c r="A10" s="9" t="s">
        <v>481</v>
      </c>
      <c r="B10" s="9" t="s">
        <v>492</v>
      </c>
      <c r="C10" s="161">
        <v>1750</v>
      </c>
      <c r="D10" s="260">
        <v>1765</v>
      </c>
      <c r="E10" s="161">
        <v>1760</v>
      </c>
      <c r="F10" s="161">
        <v>1765</v>
      </c>
      <c r="G10" s="100">
        <f t="shared" si="0"/>
        <v>0.002840909090909091</v>
      </c>
      <c r="H10" s="106" t="s">
        <v>6</v>
      </c>
      <c r="I10" s="2"/>
      <c r="J10" s="151" t="s">
        <v>708</v>
      </c>
      <c r="K10" s="31"/>
      <c r="L10" s="130"/>
      <c r="M10" s="30"/>
      <c r="N10" s="72"/>
      <c r="O10" s="30"/>
      <c r="Q10" s="32"/>
    </row>
    <row r="11" spans="1:15" s="7" customFormat="1" ht="12.75">
      <c r="A11" s="9" t="s">
        <v>482</v>
      </c>
      <c r="B11" s="9" t="s">
        <v>493</v>
      </c>
      <c r="C11" s="161">
        <v>3800</v>
      </c>
      <c r="D11" s="260">
        <v>3600.65</v>
      </c>
      <c r="E11" s="161">
        <v>3800</v>
      </c>
      <c r="F11" s="161">
        <v>4000</v>
      </c>
      <c r="G11" s="100">
        <f t="shared" si="0"/>
        <v>0.05263157894736842</v>
      </c>
      <c r="H11" s="102" t="s">
        <v>577</v>
      </c>
      <c r="I11" s="103"/>
      <c r="J11" s="307">
        <v>7816261</v>
      </c>
      <c r="K11" s="31">
        <f>+F3+F49</f>
        <v>3834352.27</v>
      </c>
      <c r="L11" s="108">
        <f>K11/J11</f>
        <v>0.49056093060352</v>
      </c>
      <c r="M11" s="30" t="s">
        <v>7</v>
      </c>
      <c r="N11" s="72"/>
      <c r="O11" s="2"/>
    </row>
    <row r="12" spans="1:15" s="7" customFormat="1" ht="13.5" thickBot="1">
      <c r="A12" s="9" t="s">
        <v>483</v>
      </c>
      <c r="B12" s="9" t="s">
        <v>494</v>
      </c>
      <c r="C12" s="157">
        <v>83686</v>
      </c>
      <c r="D12" s="214">
        <v>85675</v>
      </c>
      <c r="E12" s="157">
        <v>85675</v>
      </c>
      <c r="F12" s="157">
        <v>85000</v>
      </c>
      <c r="G12" s="100">
        <f t="shared" si="0"/>
        <v>-0.007878611030055441</v>
      </c>
      <c r="H12" s="54"/>
      <c r="I12" s="30"/>
      <c r="J12" s="31"/>
      <c r="K12" s="73"/>
      <c r="L12" s="110">
        <f>L27</f>
        <v>0.0015197609859752637</v>
      </c>
      <c r="M12" s="74" t="s">
        <v>35</v>
      </c>
      <c r="N12" s="75"/>
      <c r="O12" s="2"/>
    </row>
    <row r="13" spans="1:15" s="7" customFormat="1" ht="12.75">
      <c r="A13" s="9" t="s">
        <v>484</v>
      </c>
      <c r="B13" s="9" t="s">
        <v>495</v>
      </c>
      <c r="C13" s="157">
        <v>20000</v>
      </c>
      <c r="D13" s="214">
        <v>33507.49</v>
      </c>
      <c r="E13" s="157">
        <v>35000</v>
      </c>
      <c r="F13" s="157">
        <v>35000</v>
      </c>
      <c r="G13" s="100">
        <f t="shared" si="0"/>
        <v>0</v>
      </c>
      <c r="H13" s="54"/>
      <c r="I13" s="30"/>
      <c r="J13" s="31"/>
      <c r="K13" s="131"/>
      <c r="L13" s="108">
        <f>+L11+L12</f>
        <v>0.4920806915894953</v>
      </c>
      <c r="M13" s="30" t="s">
        <v>827</v>
      </c>
      <c r="N13" s="84"/>
      <c r="O13" s="2"/>
    </row>
    <row r="14" spans="1:19" s="7" customFormat="1" ht="12.75">
      <c r="A14" s="9" t="s">
        <v>485</v>
      </c>
      <c r="B14" s="9" t="s">
        <v>496</v>
      </c>
      <c r="C14" s="162">
        <v>30000</v>
      </c>
      <c r="D14" s="261">
        <v>30000</v>
      </c>
      <c r="E14" s="163">
        <v>41500</v>
      </c>
      <c r="F14" s="163">
        <v>43394</v>
      </c>
      <c r="G14" s="100">
        <f t="shared" si="0"/>
        <v>0.04563855421686747</v>
      </c>
      <c r="H14" s="53"/>
      <c r="I14" s="2"/>
      <c r="J14" s="2"/>
      <c r="K14" s="2"/>
      <c r="L14" s="132">
        <f>L13-L8</f>
        <v>0.023880691589495295</v>
      </c>
      <c r="M14" s="30" t="s">
        <v>41</v>
      </c>
      <c r="N14" s="71"/>
      <c r="O14" s="2"/>
      <c r="R14" s="33"/>
      <c r="S14" s="33"/>
    </row>
    <row r="15" spans="1:19" s="7" customFormat="1" ht="13.5" thickBot="1">
      <c r="A15" s="9" t="s">
        <v>446</v>
      </c>
      <c r="B15" s="9" t="s">
        <v>497</v>
      </c>
      <c r="C15" s="162">
        <v>13000</v>
      </c>
      <c r="D15" s="261">
        <v>7466.67</v>
      </c>
      <c r="E15" s="162">
        <v>4833</v>
      </c>
      <c r="F15" s="162">
        <v>5000</v>
      </c>
      <c r="G15" s="100">
        <f t="shared" si="0"/>
        <v>0.034554107179805504</v>
      </c>
      <c r="H15" s="133"/>
      <c r="I15" s="134"/>
      <c r="J15" s="135"/>
      <c r="K15" s="134"/>
      <c r="L15" s="136">
        <f>L14/L8</f>
        <v>0.051005321634975</v>
      </c>
      <c r="M15" s="85" t="s">
        <v>42</v>
      </c>
      <c r="N15" s="86"/>
      <c r="O15" s="30"/>
      <c r="P15" s="2"/>
      <c r="Q15" s="2"/>
      <c r="R15" s="33"/>
      <c r="S15" s="33"/>
    </row>
    <row r="16" spans="1:19" s="7" customFormat="1" ht="12.75">
      <c r="A16" s="9" t="s">
        <v>447</v>
      </c>
      <c r="B16" s="9" t="s">
        <v>498</v>
      </c>
      <c r="C16" s="157">
        <v>23000</v>
      </c>
      <c r="D16" s="214">
        <v>23056.54</v>
      </c>
      <c r="E16" s="157">
        <v>23000</v>
      </c>
      <c r="F16" s="157">
        <v>25000</v>
      </c>
      <c r="G16" s="100">
        <f t="shared" si="0"/>
        <v>0.08695652173913043</v>
      </c>
      <c r="H16" s="2"/>
      <c r="I16" s="2"/>
      <c r="J16" s="2"/>
      <c r="K16" s="2"/>
      <c r="L16" s="2"/>
      <c r="M16" s="2"/>
      <c r="N16" s="2"/>
      <c r="O16" s="30"/>
      <c r="P16" s="2"/>
      <c r="Q16" s="2"/>
      <c r="R16" s="33"/>
      <c r="S16" s="33"/>
    </row>
    <row r="17" spans="1:19" s="7" customFormat="1" ht="12.75">
      <c r="A17" s="9" t="s">
        <v>448</v>
      </c>
      <c r="B17" s="9" t="s">
        <v>499</v>
      </c>
      <c r="C17" s="157">
        <v>4863</v>
      </c>
      <c r="D17" s="214">
        <v>5225.55</v>
      </c>
      <c r="E17" s="157">
        <v>6100.13</v>
      </c>
      <c r="F17" s="157">
        <v>6100</v>
      </c>
      <c r="G17" s="100">
        <f t="shared" si="0"/>
        <v>-2.131102124054883E-05</v>
      </c>
      <c r="H17" s="350"/>
      <c r="I17" s="350"/>
      <c r="J17" s="350"/>
      <c r="K17" s="350"/>
      <c r="L17" s="350"/>
      <c r="M17" s="350"/>
      <c r="N17" s="350"/>
      <c r="O17" s="34"/>
      <c r="P17" s="2"/>
      <c r="Q17" s="2"/>
      <c r="R17" s="33"/>
      <c r="S17" s="33"/>
    </row>
    <row r="18" spans="1:17" s="7" customFormat="1" ht="13.5" thickBot="1">
      <c r="A18" s="9" t="s">
        <v>457</v>
      </c>
      <c r="B18" s="9" t="s">
        <v>689</v>
      </c>
      <c r="C18" s="164">
        <v>15000</v>
      </c>
      <c r="D18" s="262">
        <v>7500</v>
      </c>
      <c r="E18" s="157">
        <v>15000</v>
      </c>
      <c r="F18" s="157">
        <v>15000</v>
      </c>
      <c r="G18" s="100">
        <f t="shared" si="0"/>
        <v>0</v>
      </c>
      <c r="M18" s="44"/>
      <c r="N18" s="44"/>
      <c r="O18" s="2"/>
      <c r="P18" s="2"/>
      <c r="Q18" s="2"/>
    </row>
    <row r="19" spans="1:17" s="7" customFormat="1" ht="15.75" thickBot="1">
      <c r="A19" s="9" t="s">
        <v>449</v>
      </c>
      <c r="B19" s="9" t="s">
        <v>696</v>
      </c>
      <c r="C19" s="164">
        <v>7000</v>
      </c>
      <c r="D19" s="262">
        <v>99875.78</v>
      </c>
      <c r="E19" s="159">
        <v>14000</v>
      </c>
      <c r="F19" s="159">
        <v>100000</v>
      </c>
      <c r="G19" s="100">
        <f t="shared" si="0"/>
        <v>6.142857142857143</v>
      </c>
      <c r="H19" s="351" t="s">
        <v>836</v>
      </c>
      <c r="I19" s="352"/>
      <c r="J19" s="352"/>
      <c r="K19" s="352"/>
      <c r="L19" s="352"/>
      <c r="M19" s="352"/>
      <c r="N19" s="59"/>
      <c r="O19" s="2"/>
      <c r="P19" s="2"/>
      <c r="Q19" s="2"/>
    </row>
    <row r="20" spans="1:17" s="7" customFormat="1" ht="12.75">
      <c r="A20" s="9" t="s">
        <v>450</v>
      </c>
      <c r="B20" s="9" t="s">
        <v>500</v>
      </c>
      <c r="C20" s="157">
        <v>1300</v>
      </c>
      <c r="D20" s="214">
        <v>1475</v>
      </c>
      <c r="E20" s="162">
        <v>1500</v>
      </c>
      <c r="F20" s="162">
        <v>1400</v>
      </c>
      <c r="G20" s="100">
        <f t="shared" si="0"/>
        <v>-0.06666666666666667</v>
      </c>
      <c r="H20" s="211" t="s">
        <v>40</v>
      </c>
      <c r="I20" s="191" t="s">
        <v>37</v>
      </c>
      <c r="J20" s="191" t="s">
        <v>38</v>
      </c>
      <c r="K20" s="191" t="s">
        <v>44</v>
      </c>
      <c r="L20" s="191" t="s">
        <v>45</v>
      </c>
      <c r="M20" s="191" t="s">
        <v>36</v>
      </c>
      <c r="N20" s="55"/>
      <c r="O20" s="2"/>
      <c r="P20" s="2"/>
      <c r="Q20" s="2"/>
    </row>
    <row r="21" spans="1:17" s="7" customFormat="1" ht="15" customHeight="1">
      <c r="A21" s="9" t="s">
        <v>451</v>
      </c>
      <c r="B21" s="9" t="s">
        <v>501</v>
      </c>
      <c r="C21" s="157">
        <v>4500</v>
      </c>
      <c r="D21" s="214">
        <v>4245</v>
      </c>
      <c r="E21" s="157">
        <v>4000</v>
      </c>
      <c r="F21" s="157">
        <v>4000</v>
      </c>
      <c r="G21" s="100">
        <f t="shared" si="0"/>
        <v>0</v>
      </c>
      <c r="H21" s="53" t="s">
        <v>31</v>
      </c>
      <c r="I21" s="31">
        <v>330000</v>
      </c>
      <c r="J21" s="31"/>
      <c r="K21" s="2">
        <v>1.0494</v>
      </c>
      <c r="L21" s="2"/>
      <c r="M21" s="192">
        <f>(I21/100)*K21</f>
        <v>3463.0200000000004</v>
      </c>
      <c r="N21" s="56"/>
      <c r="O21" s="2"/>
      <c r="P21" s="2"/>
      <c r="Q21" s="2"/>
    </row>
    <row r="22" spans="1:16" s="7" customFormat="1" ht="15" customHeight="1">
      <c r="A22" s="9" t="s">
        <v>452</v>
      </c>
      <c r="B22" s="9" t="s">
        <v>502</v>
      </c>
      <c r="C22" s="157">
        <v>30000</v>
      </c>
      <c r="D22" s="214">
        <v>15106</v>
      </c>
      <c r="E22" s="157">
        <v>20000</v>
      </c>
      <c r="F22" s="157">
        <v>20000</v>
      </c>
      <c r="G22" s="100">
        <f t="shared" si="0"/>
        <v>0</v>
      </c>
      <c r="H22" s="53" t="s">
        <v>32</v>
      </c>
      <c r="I22" s="31" t="s">
        <v>28</v>
      </c>
      <c r="J22" s="31">
        <v>60000</v>
      </c>
      <c r="K22" s="2"/>
      <c r="L22" s="2">
        <v>1.2098</v>
      </c>
      <c r="M22" s="60">
        <f>(J22/100)*L22</f>
        <v>725.88</v>
      </c>
      <c r="N22" s="54"/>
      <c r="O22" s="2"/>
      <c r="P22" s="2"/>
    </row>
    <row r="23" spans="1:17" s="7" customFormat="1" ht="15" customHeight="1" thickBot="1">
      <c r="A23" s="9" t="s">
        <v>453</v>
      </c>
      <c r="B23" s="9" t="s">
        <v>503</v>
      </c>
      <c r="C23" s="157">
        <v>3000</v>
      </c>
      <c r="D23" s="214">
        <v>2408</v>
      </c>
      <c r="E23" s="157">
        <v>2000</v>
      </c>
      <c r="F23" s="157">
        <v>2500</v>
      </c>
      <c r="G23" s="100">
        <f t="shared" si="0"/>
        <v>0.25</v>
      </c>
      <c r="H23" s="53" t="s">
        <v>33</v>
      </c>
      <c r="I23" s="31" t="s">
        <v>28</v>
      </c>
      <c r="J23" s="31">
        <v>635638</v>
      </c>
      <c r="K23" s="2"/>
      <c r="L23" s="2">
        <v>1.2098</v>
      </c>
      <c r="M23" s="60">
        <f>(J23/100)*L23</f>
        <v>7689.948524</v>
      </c>
      <c r="N23" s="57"/>
      <c r="O23" s="35"/>
      <c r="P23" s="2"/>
      <c r="Q23" s="36"/>
    </row>
    <row r="24" spans="1:16" s="7" customFormat="1" ht="15" customHeight="1">
      <c r="A24" s="9" t="s">
        <v>454</v>
      </c>
      <c r="B24" s="9" t="s">
        <v>504</v>
      </c>
      <c r="C24" s="157">
        <v>2700</v>
      </c>
      <c r="D24" s="214">
        <v>5608</v>
      </c>
      <c r="E24" s="157">
        <v>2500</v>
      </c>
      <c r="F24" s="157">
        <v>3000</v>
      </c>
      <c r="G24" s="100">
        <f t="shared" si="0"/>
        <v>0.2</v>
      </c>
      <c r="H24" s="212" t="s">
        <v>39</v>
      </c>
      <c r="I24" s="31" t="s">
        <v>28</v>
      </c>
      <c r="J24" s="2"/>
      <c r="K24" s="2"/>
      <c r="L24" s="2"/>
      <c r="M24" s="193">
        <f>SUM(M21:M23)</f>
        <v>11878.848524</v>
      </c>
      <c r="N24" s="54"/>
      <c r="O24" s="2"/>
      <c r="P24" s="2"/>
    </row>
    <row r="25" spans="1:17" s="7" customFormat="1" ht="15" customHeight="1">
      <c r="A25" s="9" t="s">
        <v>455</v>
      </c>
      <c r="B25" s="9" t="s">
        <v>505</v>
      </c>
      <c r="C25" s="157">
        <v>200</v>
      </c>
      <c r="D25" s="214">
        <v>270</v>
      </c>
      <c r="E25" s="157">
        <v>300</v>
      </c>
      <c r="F25" s="157">
        <v>250</v>
      </c>
      <c r="G25" s="100">
        <f t="shared" si="0"/>
        <v>-0.16666666666666666</v>
      </c>
      <c r="H25" s="212"/>
      <c r="I25" s="2"/>
      <c r="J25" s="2"/>
      <c r="K25" s="2"/>
      <c r="L25" s="2"/>
      <c r="M25" s="60"/>
      <c r="N25" s="54"/>
      <c r="O25" s="2"/>
      <c r="P25" s="2"/>
      <c r="Q25" s="32"/>
    </row>
    <row r="26" spans="1:16" s="7" customFormat="1" ht="15" customHeight="1">
      <c r="A26" s="9" t="s">
        <v>456</v>
      </c>
      <c r="B26" s="9" t="s">
        <v>555</v>
      </c>
      <c r="C26" s="157">
        <v>100</v>
      </c>
      <c r="D26" s="214">
        <v>87</v>
      </c>
      <c r="E26" s="157">
        <v>72</v>
      </c>
      <c r="F26" s="157">
        <v>100</v>
      </c>
      <c r="G26" s="100">
        <f t="shared" si="0"/>
        <v>0.3888888888888889</v>
      </c>
      <c r="H26" s="152" t="s">
        <v>34</v>
      </c>
      <c r="I26" s="153"/>
      <c r="J26" s="153" t="s">
        <v>707</v>
      </c>
      <c r="K26" s="194" t="s">
        <v>36</v>
      </c>
      <c r="L26" s="175" t="s">
        <v>4</v>
      </c>
      <c r="M26" s="30"/>
      <c r="N26" s="54"/>
      <c r="O26" s="30"/>
      <c r="P26" s="2"/>
    </row>
    <row r="27" spans="1:16" s="7" customFormat="1" ht="15" customHeight="1">
      <c r="A27" s="9" t="s">
        <v>716</v>
      </c>
      <c r="B27" s="9" t="s">
        <v>713</v>
      </c>
      <c r="C27" s="157">
        <v>0</v>
      </c>
      <c r="D27" s="214">
        <v>100</v>
      </c>
      <c r="E27" s="157">
        <v>0</v>
      </c>
      <c r="F27" s="157">
        <v>100</v>
      </c>
      <c r="G27" s="100">
        <v>1</v>
      </c>
      <c r="H27" s="102" t="s">
        <v>588</v>
      </c>
      <c r="I27" s="103"/>
      <c r="J27" s="31">
        <f>J11</f>
        <v>7816261</v>
      </c>
      <c r="K27" s="31">
        <f>M24</f>
        <v>11878.848524</v>
      </c>
      <c r="L27" s="195">
        <f>K27/J27</f>
        <v>0.0015197609859752637</v>
      </c>
      <c r="M27" s="30" t="s">
        <v>35</v>
      </c>
      <c r="N27" s="54"/>
      <c r="O27" s="30"/>
      <c r="P27" s="2"/>
    </row>
    <row r="28" spans="1:16" s="7" customFormat="1" ht="15" customHeight="1" thickBot="1">
      <c r="A28" s="9" t="s">
        <v>458</v>
      </c>
      <c r="B28" s="51" t="s">
        <v>527</v>
      </c>
      <c r="C28" s="157">
        <v>4500</v>
      </c>
      <c r="D28" s="214">
        <v>7893.83</v>
      </c>
      <c r="E28" s="164">
        <v>5000</v>
      </c>
      <c r="F28" s="164">
        <v>5000</v>
      </c>
      <c r="G28" s="100">
        <f t="shared" si="0"/>
        <v>0</v>
      </c>
      <c r="H28" s="154"/>
      <c r="I28" s="74"/>
      <c r="J28" s="73"/>
      <c r="K28" s="73"/>
      <c r="L28" s="196"/>
      <c r="M28" s="74"/>
      <c r="N28" s="53"/>
      <c r="O28" s="30"/>
      <c r="P28" s="2"/>
    </row>
    <row r="29" spans="1:16" s="7" customFormat="1" ht="15" customHeight="1">
      <c r="A29" s="9" t="s">
        <v>459</v>
      </c>
      <c r="B29" s="9" t="s">
        <v>506</v>
      </c>
      <c r="C29" s="157">
        <v>750</v>
      </c>
      <c r="D29" s="214">
        <v>480</v>
      </c>
      <c r="E29" s="157">
        <v>500</v>
      </c>
      <c r="F29" s="157">
        <v>500</v>
      </c>
      <c r="G29" s="100">
        <f t="shared" si="0"/>
        <v>0</v>
      </c>
      <c r="H29" s="2"/>
      <c r="I29" s="2"/>
      <c r="J29" s="42"/>
      <c r="K29" s="2"/>
      <c r="L29" s="52"/>
      <c r="M29" s="43"/>
      <c r="N29" s="30"/>
      <c r="O29" s="30"/>
      <c r="P29" s="2"/>
    </row>
    <row r="30" spans="1:16" s="7" customFormat="1" ht="15" customHeight="1">
      <c r="A30" s="9" t="s">
        <v>460</v>
      </c>
      <c r="B30" s="9" t="s">
        <v>507</v>
      </c>
      <c r="C30" s="157">
        <v>1000</v>
      </c>
      <c r="D30" s="214">
        <v>135</v>
      </c>
      <c r="E30" s="157">
        <v>1500</v>
      </c>
      <c r="F30" s="157">
        <v>250</v>
      </c>
      <c r="G30" s="100">
        <f t="shared" si="0"/>
        <v>-0.8333333333333334</v>
      </c>
      <c r="H30" s="30"/>
      <c r="I30" s="30"/>
      <c r="J30" s="31"/>
      <c r="K30" s="31"/>
      <c r="L30" s="37"/>
      <c r="M30" s="30"/>
      <c r="N30" s="30"/>
      <c r="O30" s="30"/>
      <c r="P30" s="2"/>
    </row>
    <row r="31" spans="1:10" s="7" customFormat="1" ht="12.75">
      <c r="A31" s="9" t="s">
        <v>461</v>
      </c>
      <c r="B31" s="9" t="s">
        <v>508</v>
      </c>
      <c r="C31" s="157">
        <v>0</v>
      </c>
      <c r="D31" s="214">
        <v>0</v>
      </c>
      <c r="E31" s="157">
        <v>0</v>
      </c>
      <c r="F31" s="157">
        <v>0</v>
      </c>
      <c r="G31" s="100">
        <v>0</v>
      </c>
      <c r="H31" s="40"/>
      <c r="I31" s="2"/>
      <c r="J31" s="2"/>
    </row>
    <row r="32" spans="1:10" s="7" customFormat="1" ht="12.75">
      <c r="A32" s="9" t="s">
        <v>462</v>
      </c>
      <c r="B32" s="9" t="s">
        <v>509</v>
      </c>
      <c r="C32" s="157">
        <v>10000</v>
      </c>
      <c r="D32" s="214">
        <v>1978.14</v>
      </c>
      <c r="E32" s="157">
        <v>3500</v>
      </c>
      <c r="F32" s="157">
        <v>2000</v>
      </c>
      <c r="G32" s="100">
        <f t="shared" si="0"/>
        <v>-0.42857142857142855</v>
      </c>
      <c r="H32" s="40"/>
      <c r="I32" s="2"/>
      <c r="J32" s="2"/>
    </row>
    <row r="33" spans="1:10" s="7" customFormat="1" ht="12.75">
      <c r="A33" s="9" t="s">
        <v>463</v>
      </c>
      <c r="B33" s="9" t="s">
        <v>510</v>
      </c>
      <c r="C33" s="157">
        <v>5000</v>
      </c>
      <c r="D33" s="214">
        <v>8695</v>
      </c>
      <c r="E33" s="157">
        <v>5000</v>
      </c>
      <c r="F33" s="157">
        <v>0</v>
      </c>
      <c r="G33" s="100">
        <f t="shared" si="0"/>
        <v>-1</v>
      </c>
      <c r="H33" s="2"/>
      <c r="I33" s="2"/>
      <c r="J33" s="2"/>
    </row>
    <row r="34" spans="1:10" s="7" customFormat="1" ht="12.75">
      <c r="A34" s="9" t="s">
        <v>672</v>
      </c>
      <c r="B34" s="9" t="s">
        <v>315</v>
      </c>
      <c r="C34" s="162">
        <v>500</v>
      </c>
      <c r="D34" s="261">
        <v>1105.7</v>
      </c>
      <c r="E34" s="164">
        <v>800</v>
      </c>
      <c r="F34" s="164">
        <v>1000</v>
      </c>
      <c r="G34" s="100">
        <f t="shared" si="0"/>
        <v>0.25</v>
      </c>
      <c r="H34" s="34"/>
      <c r="I34" s="2"/>
      <c r="J34" s="2"/>
    </row>
    <row r="35" spans="1:10" s="7" customFormat="1" ht="12.75">
      <c r="A35" s="9" t="s">
        <v>464</v>
      </c>
      <c r="B35" s="9" t="s">
        <v>673</v>
      </c>
      <c r="C35" s="159">
        <v>1000</v>
      </c>
      <c r="D35" s="258">
        <v>11089.5</v>
      </c>
      <c r="E35" s="157">
        <v>800</v>
      </c>
      <c r="F35" s="157">
        <v>800</v>
      </c>
      <c r="G35" s="100">
        <f t="shared" si="0"/>
        <v>0</v>
      </c>
      <c r="H35" s="39"/>
      <c r="I35" s="2"/>
      <c r="J35" s="2"/>
    </row>
    <row r="36" spans="1:10" s="7" customFormat="1" ht="12.75">
      <c r="A36" s="9" t="s">
        <v>770</v>
      </c>
      <c r="B36" s="9" t="s">
        <v>775</v>
      </c>
      <c r="C36" s="159">
        <v>0</v>
      </c>
      <c r="D36" s="258">
        <v>0</v>
      </c>
      <c r="E36" s="157">
        <v>0</v>
      </c>
      <c r="F36" s="157">
        <v>3000</v>
      </c>
      <c r="G36" s="100">
        <v>1</v>
      </c>
      <c r="H36" s="39"/>
      <c r="I36" s="2"/>
      <c r="J36" s="2"/>
    </row>
    <row r="37" spans="1:10" s="7" customFormat="1" ht="12.75" customHeight="1">
      <c r="A37" s="9" t="s">
        <v>465</v>
      </c>
      <c r="B37" s="9" t="s">
        <v>511</v>
      </c>
      <c r="C37" s="164">
        <v>500</v>
      </c>
      <c r="D37" s="262">
        <v>1378.89</v>
      </c>
      <c r="E37" s="157">
        <v>500</v>
      </c>
      <c r="F37" s="157"/>
      <c r="G37" s="100">
        <f t="shared" si="0"/>
        <v>-1</v>
      </c>
      <c r="I37" s="2"/>
      <c r="J37" s="2"/>
    </row>
    <row r="38" spans="1:10" s="7" customFormat="1" ht="14.25" customHeight="1">
      <c r="A38" s="15"/>
      <c r="B38" s="15" t="s">
        <v>29</v>
      </c>
      <c r="C38" s="157"/>
      <c r="D38" s="214"/>
      <c r="E38" s="159"/>
      <c r="F38" s="159"/>
      <c r="G38" s="100"/>
      <c r="I38" s="2"/>
      <c r="J38" s="2"/>
    </row>
    <row r="39" spans="1:10" s="7" customFormat="1" ht="14.25" customHeight="1">
      <c r="A39" s="38" t="s">
        <v>561</v>
      </c>
      <c r="B39" s="38" t="s">
        <v>574</v>
      </c>
      <c r="C39" s="164">
        <v>200000</v>
      </c>
      <c r="D39" s="262">
        <v>0</v>
      </c>
      <c r="E39" s="164">
        <v>0</v>
      </c>
      <c r="F39" s="164">
        <v>0</v>
      </c>
      <c r="G39" s="100">
        <v>0</v>
      </c>
      <c r="I39" s="2"/>
      <c r="J39" s="2"/>
    </row>
    <row r="40" spans="1:16" s="7" customFormat="1" ht="14.25" customHeight="1">
      <c r="A40" s="38" t="s">
        <v>562</v>
      </c>
      <c r="B40" s="38" t="s">
        <v>575</v>
      </c>
      <c r="C40" s="164">
        <v>24750</v>
      </c>
      <c r="D40" s="262">
        <v>0</v>
      </c>
      <c r="E40" s="164">
        <v>0</v>
      </c>
      <c r="F40" s="164">
        <v>0</v>
      </c>
      <c r="G40" s="100">
        <v>0</v>
      </c>
      <c r="H40" s="77"/>
      <c r="I40" s="31"/>
      <c r="J40" s="77"/>
      <c r="K40" s="31"/>
      <c r="O40" s="2"/>
      <c r="P40" s="2"/>
    </row>
    <row r="41" spans="1:16" s="7" customFormat="1" ht="14.25" customHeight="1">
      <c r="A41" s="38" t="s">
        <v>466</v>
      </c>
      <c r="B41" s="38" t="s">
        <v>576</v>
      </c>
      <c r="C41" s="164">
        <v>64500</v>
      </c>
      <c r="D41" s="262">
        <v>64500</v>
      </c>
      <c r="E41" s="164">
        <v>0</v>
      </c>
      <c r="F41" s="164">
        <v>0</v>
      </c>
      <c r="G41" s="100">
        <v>0</v>
      </c>
      <c r="H41" s="77"/>
      <c r="I41" s="31"/>
      <c r="J41" s="77"/>
      <c r="K41" s="31"/>
      <c r="O41" s="2"/>
      <c r="P41" s="2"/>
    </row>
    <row r="42" spans="1:16" s="7" customFormat="1" ht="14.25" customHeight="1">
      <c r="A42" s="38" t="s">
        <v>824</v>
      </c>
      <c r="B42" s="38" t="s">
        <v>825</v>
      </c>
      <c r="C42" s="164">
        <v>0</v>
      </c>
      <c r="D42" s="262">
        <v>0</v>
      </c>
      <c r="E42" s="164">
        <v>0</v>
      </c>
      <c r="F42" s="164">
        <v>5000</v>
      </c>
      <c r="G42" s="100">
        <v>1</v>
      </c>
      <c r="H42" s="77"/>
      <c r="I42" s="31"/>
      <c r="J42" s="77"/>
      <c r="K42" s="31"/>
      <c r="O42" s="2"/>
      <c r="P42" s="2"/>
    </row>
    <row r="43" spans="1:16" s="7" customFormat="1" ht="15">
      <c r="A43" s="38" t="s">
        <v>546</v>
      </c>
      <c r="B43" s="38" t="s">
        <v>556</v>
      </c>
      <c r="C43" s="164">
        <v>50000</v>
      </c>
      <c r="D43" s="262">
        <v>26554</v>
      </c>
      <c r="E43" s="164">
        <v>0</v>
      </c>
      <c r="F43" s="164">
        <v>0</v>
      </c>
      <c r="G43" s="100">
        <v>0</v>
      </c>
      <c r="H43" s="78"/>
      <c r="I43" s="81"/>
      <c r="J43" s="77"/>
      <c r="K43" s="31"/>
      <c r="N43" s="30"/>
      <c r="O43" s="2"/>
      <c r="P43" s="2"/>
    </row>
    <row r="44" spans="1:16" s="7" customFormat="1" ht="15">
      <c r="A44" s="38" t="s">
        <v>546</v>
      </c>
      <c r="B44" s="38" t="s">
        <v>553</v>
      </c>
      <c r="C44" s="164">
        <v>50180</v>
      </c>
      <c r="D44" s="262">
        <v>0</v>
      </c>
      <c r="E44" s="164">
        <v>0</v>
      </c>
      <c r="F44" s="164">
        <v>0</v>
      </c>
      <c r="G44" s="100">
        <v>0</v>
      </c>
      <c r="H44" s="78"/>
      <c r="I44" s="81"/>
      <c r="J44" s="77"/>
      <c r="K44" s="31"/>
      <c r="N44" s="30"/>
      <c r="O44" s="2"/>
      <c r="P44" s="2"/>
    </row>
    <row r="45" spans="1:16" s="7" customFormat="1" ht="15">
      <c r="A45" s="38" t="s">
        <v>546</v>
      </c>
      <c r="B45" s="38" t="s">
        <v>557</v>
      </c>
      <c r="C45" s="164">
        <v>24000</v>
      </c>
      <c r="D45" s="262">
        <v>0</v>
      </c>
      <c r="E45" s="164">
        <v>0</v>
      </c>
      <c r="F45" s="164">
        <v>0</v>
      </c>
      <c r="G45" s="100">
        <v>0</v>
      </c>
      <c r="H45" s="78"/>
      <c r="I45" s="81"/>
      <c r="J45" s="76"/>
      <c r="K45" s="31"/>
      <c r="N45" s="30"/>
      <c r="O45" s="2"/>
      <c r="P45" s="2"/>
    </row>
    <row r="46" spans="1:16" s="7" customFormat="1" ht="15.75">
      <c r="A46" s="38" t="s">
        <v>546</v>
      </c>
      <c r="B46" s="9" t="s">
        <v>558</v>
      </c>
      <c r="C46" s="165">
        <v>300000</v>
      </c>
      <c r="D46" s="265">
        <v>0</v>
      </c>
      <c r="E46" s="164">
        <v>0</v>
      </c>
      <c r="F46" s="275">
        <v>433186</v>
      </c>
      <c r="G46" s="100">
        <v>1</v>
      </c>
      <c r="H46" s="79"/>
      <c r="I46" s="80"/>
      <c r="J46" s="77"/>
      <c r="K46" s="36"/>
      <c r="M46" s="30"/>
      <c r="N46" s="30"/>
      <c r="O46" s="2"/>
      <c r="P46" s="2"/>
    </row>
    <row r="47" spans="1:15" s="7" customFormat="1" ht="15">
      <c r="A47" s="15"/>
      <c r="B47" s="15" t="s">
        <v>22</v>
      </c>
      <c r="C47" s="166">
        <f>SUM(C3:C46)</f>
        <v>2852670.713</v>
      </c>
      <c r="D47" s="166">
        <f>SUM(D3:D46)</f>
        <v>2318977.9100000006</v>
      </c>
      <c r="E47" s="166">
        <f>SUM(E3:E46)</f>
        <v>2754188.42</v>
      </c>
      <c r="F47" s="166">
        <f>SUM(F3:F46)</f>
        <v>2853833.85</v>
      </c>
      <c r="G47" s="100">
        <f t="shared" si="0"/>
        <v>0.03617959805378899</v>
      </c>
      <c r="H47" s="78"/>
      <c r="I47" s="80"/>
      <c r="O47" s="2"/>
    </row>
    <row r="48" spans="3:16" s="7" customFormat="1" ht="15">
      <c r="C48" s="157"/>
      <c r="D48" s="214"/>
      <c r="E48" s="165"/>
      <c r="F48" s="165"/>
      <c r="G48" s="100"/>
      <c r="H48" s="66"/>
      <c r="I48" s="60"/>
      <c r="J48" s="32"/>
      <c r="M48" s="30"/>
      <c r="N48" s="30"/>
      <c r="O48" s="2"/>
      <c r="P48" s="2"/>
    </row>
    <row r="49" spans="1:16" s="7" customFormat="1" ht="12.75">
      <c r="A49" s="9" t="s">
        <v>467</v>
      </c>
      <c r="B49" s="9" t="s">
        <v>512</v>
      </c>
      <c r="C49" s="163">
        <f>'FY25 Expense'!C331-SUM('FY25 Revenue'!C50:C58)</f>
        <v>1631526.2510000002</v>
      </c>
      <c r="D49" s="263">
        <v>1631526.25</v>
      </c>
      <c r="E49" s="163">
        <f>'FY25 Expense'!E331-SUM('FY25 Revenue'!E50:E58)</f>
        <v>1237645.6400000001</v>
      </c>
      <c r="F49" s="306">
        <f>'FY25 Expense'!F331-SUM('FY25 Revenue'!F50:F58)</f>
        <v>1849945.2</v>
      </c>
      <c r="G49" s="100">
        <f t="shared" si="0"/>
        <v>0.49472929909081226</v>
      </c>
      <c r="H49" s="65"/>
      <c r="I49" s="60"/>
      <c r="M49" s="30"/>
      <c r="O49" s="2"/>
      <c r="P49" s="2"/>
    </row>
    <row r="50" spans="1:16" s="7" customFormat="1" ht="12.75">
      <c r="A50" s="9" t="s">
        <v>468</v>
      </c>
      <c r="B50" s="9" t="s">
        <v>513</v>
      </c>
      <c r="C50" s="167">
        <v>113500</v>
      </c>
      <c r="D50" s="264">
        <v>121136.96</v>
      </c>
      <c r="E50" s="157">
        <v>113500</v>
      </c>
      <c r="F50" s="157">
        <v>113500</v>
      </c>
      <c r="G50" s="100">
        <f t="shared" si="0"/>
        <v>0</v>
      </c>
      <c r="H50" s="65"/>
      <c r="I50" s="9"/>
      <c r="J50" s="9"/>
      <c r="K50" s="82"/>
      <c r="O50" s="2"/>
      <c r="P50" s="2"/>
    </row>
    <row r="51" spans="1:16" s="7" customFormat="1" ht="15">
      <c r="A51" s="9" t="s">
        <v>469</v>
      </c>
      <c r="B51" s="9" t="s">
        <v>514</v>
      </c>
      <c r="C51" s="167">
        <v>1500</v>
      </c>
      <c r="D51" s="264">
        <v>1600</v>
      </c>
      <c r="E51" s="163">
        <v>1500</v>
      </c>
      <c r="F51" s="163">
        <v>1500</v>
      </c>
      <c r="G51" s="100">
        <f t="shared" si="0"/>
        <v>0</v>
      </c>
      <c r="H51" s="66"/>
      <c r="I51" s="9"/>
      <c r="J51" s="9"/>
      <c r="K51" s="82"/>
      <c r="O51" s="2"/>
      <c r="P51" s="2"/>
    </row>
    <row r="52" spans="1:16" s="7" customFormat="1" ht="15">
      <c r="A52" s="9" t="s">
        <v>470</v>
      </c>
      <c r="B52" s="9" t="s">
        <v>515</v>
      </c>
      <c r="C52" s="167">
        <v>1400</v>
      </c>
      <c r="D52" s="264">
        <v>400</v>
      </c>
      <c r="E52" s="167">
        <v>1400</v>
      </c>
      <c r="F52" s="167">
        <v>500</v>
      </c>
      <c r="G52" s="100">
        <f t="shared" si="0"/>
        <v>-0.6428571428571429</v>
      </c>
      <c r="H52" s="66"/>
      <c r="I52" s="9"/>
      <c r="J52" s="9"/>
      <c r="K52" s="82"/>
      <c r="O52" s="2"/>
      <c r="P52" s="2"/>
    </row>
    <row r="53" spans="1:16" s="7" customFormat="1" ht="15">
      <c r="A53" s="9" t="s">
        <v>471</v>
      </c>
      <c r="B53" s="9" t="s">
        <v>516</v>
      </c>
      <c r="C53" s="165">
        <v>500</v>
      </c>
      <c r="D53" s="265">
        <v>100</v>
      </c>
      <c r="E53" s="167">
        <v>500</v>
      </c>
      <c r="F53" s="167">
        <v>500</v>
      </c>
      <c r="G53" s="100">
        <f t="shared" si="0"/>
        <v>0</v>
      </c>
      <c r="H53" s="66"/>
      <c r="I53" s="9"/>
      <c r="J53" s="9"/>
      <c r="K53" s="82"/>
      <c r="O53" s="2"/>
      <c r="P53" s="2"/>
    </row>
    <row r="54" spans="1:16" s="7" customFormat="1" ht="12.75">
      <c r="A54" s="15"/>
      <c r="B54" s="15" t="s">
        <v>30</v>
      </c>
      <c r="C54" s="164"/>
      <c r="D54" s="262"/>
      <c r="E54" s="167"/>
      <c r="F54" s="167"/>
      <c r="G54" s="100"/>
      <c r="H54" s="65"/>
      <c r="I54" s="9"/>
      <c r="J54" s="9"/>
      <c r="K54" s="82"/>
      <c r="O54" s="34"/>
      <c r="P54" s="2"/>
    </row>
    <row r="55" spans="1:11" s="7" customFormat="1" ht="12.75">
      <c r="A55" s="9" t="s">
        <v>472</v>
      </c>
      <c r="B55" s="9" t="s">
        <v>517</v>
      </c>
      <c r="C55" s="168">
        <v>0</v>
      </c>
      <c r="D55" s="266">
        <v>0</v>
      </c>
      <c r="E55" s="165">
        <v>0</v>
      </c>
      <c r="F55" s="165">
        <v>0</v>
      </c>
      <c r="G55" s="100">
        <v>0</v>
      </c>
      <c r="I55" s="83"/>
      <c r="K55" s="82"/>
    </row>
    <row r="56" spans="1:11" s="7" customFormat="1" ht="12.75">
      <c r="A56" s="9" t="s">
        <v>547</v>
      </c>
      <c r="B56" s="9" t="s">
        <v>731</v>
      </c>
      <c r="C56" s="165">
        <v>30000</v>
      </c>
      <c r="D56" s="265">
        <v>30000</v>
      </c>
      <c r="E56" s="169">
        <v>0</v>
      </c>
      <c r="F56" s="169">
        <v>0</v>
      </c>
      <c r="G56" s="100">
        <v>0</v>
      </c>
      <c r="I56" s="83"/>
      <c r="K56" s="82"/>
    </row>
    <row r="57" spans="1:15" s="7" customFormat="1" ht="12.75">
      <c r="A57" s="9" t="s">
        <v>547</v>
      </c>
      <c r="B57" s="9" t="s">
        <v>732</v>
      </c>
      <c r="C57" s="165">
        <v>415000</v>
      </c>
      <c r="D57" s="267">
        <v>409653.79</v>
      </c>
      <c r="E57" s="168">
        <v>500000</v>
      </c>
      <c r="F57" s="168">
        <v>0</v>
      </c>
      <c r="G57" s="100">
        <f t="shared" si="0"/>
        <v>-1</v>
      </c>
      <c r="I57" s="83"/>
      <c r="K57" s="82"/>
      <c r="O57" s="2"/>
    </row>
    <row r="58" spans="1:15" s="7" customFormat="1" ht="12.75">
      <c r="A58" s="9" t="s">
        <v>546</v>
      </c>
      <c r="B58" s="9" t="s">
        <v>554</v>
      </c>
      <c r="C58" s="165">
        <v>50750</v>
      </c>
      <c r="D58" s="265">
        <v>0</v>
      </c>
      <c r="E58" s="165">
        <v>0</v>
      </c>
      <c r="F58" s="165">
        <v>0</v>
      </c>
      <c r="G58" s="100">
        <v>0</v>
      </c>
      <c r="O58" s="2"/>
    </row>
    <row r="59" spans="1:15" s="7" customFormat="1" ht="12.75">
      <c r="A59" s="15"/>
      <c r="B59" s="15" t="s">
        <v>20</v>
      </c>
      <c r="C59" s="166">
        <f>SUM(C49:C58)</f>
        <v>2244176.251</v>
      </c>
      <c r="D59" s="268">
        <f>SUM(D49:D58)</f>
        <v>2194417</v>
      </c>
      <c r="E59" s="166">
        <f>SUM(E49:E58)</f>
        <v>1854545.6400000001</v>
      </c>
      <c r="F59" s="166">
        <f>SUM(F49:F58)</f>
        <v>1965945.2</v>
      </c>
      <c r="G59" s="100">
        <f t="shared" si="0"/>
        <v>0.06006838418923991</v>
      </c>
      <c r="O59" s="2"/>
    </row>
    <row r="60" spans="1:16" s="7" customFormat="1" ht="12.75">
      <c r="A60" s="15"/>
      <c r="B60" s="15"/>
      <c r="C60" s="157"/>
      <c r="D60" s="214"/>
      <c r="E60" s="165"/>
      <c r="F60" s="165"/>
      <c r="G60" s="100"/>
      <c r="O60" s="2"/>
      <c r="P60" s="2"/>
    </row>
    <row r="61" spans="1:7" s="7" customFormat="1" ht="12.75">
      <c r="A61" s="15"/>
      <c r="B61" s="15" t="s">
        <v>21</v>
      </c>
      <c r="C61" s="170">
        <f>C47+C59</f>
        <v>5096846.964</v>
      </c>
      <c r="D61" s="170">
        <f>D47+D59</f>
        <v>4513394.91</v>
      </c>
      <c r="E61" s="170">
        <f>E47+E59</f>
        <v>4608734.0600000005</v>
      </c>
      <c r="F61" s="170">
        <f>F47+F59</f>
        <v>4819779.05</v>
      </c>
      <c r="G61" s="100">
        <f t="shared" si="0"/>
        <v>0.04579239922556939</v>
      </c>
    </row>
    <row r="62" spans="1:7" s="7" customFormat="1" ht="12.75">
      <c r="A62" s="41"/>
      <c r="B62" s="41" t="s">
        <v>23</v>
      </c>
      <c r="C62" s="170">
        <f>SUM(C4:C46)+SUM(C50:C58)</f>
        <v>1654307.25</v>
      </c>
      <c r="D62" s="170">
        <f>SUM(D4:D46)+SUM(D50:D58)</f>
        <v>1058786.3900000001</v>
      </c>
      <c r="E62" s="170">
        <f>SUM(E4:E46)+SUM(E50:E58)</f>
        <v>960669.03</v>
      </c>
      <c r="F62" s="170">
        <f>SUM(F4:F46)+SUM(F50:F58)</f>
        <v>985426.78</v>
      </c>
      <c r="G62" s="100">
        <f t="shared" si="0"/>
        <v>0.02577136269293494</v>
      </c>
    </row>
    <row r="63" spans="3:6" s="7" customFormat="1" ht="12.75">
      <c r="C63" s="157"/>
      <c r="D63" s="214"/>
      <c r="E63" s="170"/>
      <c r="F63" s="170"/>
    </row>
    <row r="64" spans="3:6" s="7" customFormat="1" ht="12.75">
      <c r="C64" s="157"/>
      <c r="D64" s="214"/>
      <c r="E64" s="170"/>
      <c r="F64" s="170"/>
    </row>
    <row r="65" spans="3:6" s="7" customFormat="1" ht="12.75">
      <c r="C65" s="157"/>
      <c r="D65" s="214"/>
      <c r="E65" s="157"/>
      <c r="F65" s="157"/>
    </row>
    <row r="66" spans="3:6" s="7" customFormat="1" ht="12.75">
      <c r="C66" s="157"/>
      <c r="D66" s="214"/>
      <c r="E66" s="157"/>
      <c r="F66" s="157"/>
    </row>
    <row r="67" spans="3:6" s="7" customFormat="1" ht="12.75">
      <c r="C67" s="157"/>
      <c r="D67" s="214"/>
      <c r="E67" s="157"/>
      <c r="F67" s="157"/>
    </row>
    <row r="68" spans="3:6" s="7" customFormat="1" ht="12.75">
      <c r="C68" s="157"/>
      <c r="D68" s="214"/>
      <c r="E68" s="157"/>
      <c r="F68" s="157"/>
    </row>
    <row r="69" spans="3:6" s="7" customFormat="1" ht="12.75">
      <c r="C69" s="157"/>
      <c r="D69" s="214"/>
      <c r="E69" s="157"/>
      <c r="F69" s="157"/>
    </row>
    <row r="70" spans="3:6" s="7" customFormat="1" ht="12.75">
      <c r="C70" s="157"/>
      <c r="D70" s="214"/>
      <c r="E70" s="157"/>
      <c r="F70" s="157"/>
    </row>
    <row r="71" spans="3:6" s="7" customFormat="1" ht="12.75">
      <c r="C71" s="157"/>
      <c r="D71" s="214"/>
      <c r="E71" s="157"/>
      <c r="F71" s="157"/>
    </row>
    <row r="72" spans="3:6" s="7" customFormat="1" ht="12.75">
      <c r="C72" s="157"/>
      <c r="D72" s="214"/>
      <c r="E72" s="157"/>
      <c r="F72" s="157"/>
    </row>
    <row r="73" spans="3:6" s="7" customFormat="1" ht="12.75">
      <c r="C73" s="157"/>
      <c r="D73" s="214"/>
      <c r="E73" s="157"/>
      <c r="F73" s="157"/>
    </row>
    <row r="74" spans="3:6" s="7" customFormat="1" ht="12.75">
      <c r="C74" s="157"/>
      <c r="D74" s="214"/>
      <c r="E74" s="157"/>
      <c r="F74" s="157"/>
    </row>
    <row r="75" spans="3:6" s="7" customFormat="1" ht="12.75">
      <c r="C75" s="157"/>
      <c r="D75" s="214"/>
      <c r="E75" s="157"/>
      <c r="F75" s="157"/>
    </row>
    <row r="76" spans="3:6" s="7" customFormat="1" ht="12.75">
      <c r="C76" s="157"/>
      <c r="D76" s="214"/>
      <c r="E76" s="157"/>
      <c r="F76" s="157"/>
    </row>
    <row r="77" spans="3:6" s="7" customFormat="1" ht="12.75">
      <c r="C77" s="157"/>
      <c r="D77" s="214"/>
      <c r="E77" s="157"/>
      <c r="F77" s="157"/>
    </row>
    <row r="78" spans="3:6" s="7" customFormat="1" ht="12.75">
      <c r="C78" s="157"/>
      <c r="D78" s="214"/>
      <c r="E78" s="157"/>
      <c r="F78" s="157"/>
    </row>
    <row r="79" spans="3:6" s="7" customFormat="1" ht="12.75">
      <c r="C79" s="157"/>
      <c r="D79" s="214"/>
      <c r="E79" s="157"/>
      <c r="F79" s="157"/>
    </row>
    <row r="80" spans="3:6" s="7" customFormat="1" ht="12.75">
      <c r="C80" s="157"/>
      <c r="D80" s="214"/>
      <c r="E80" s="157"/>
      <c r="F80" s="157"/>
    </row>
    <row r="81" spans="3:6" s="7" customFormat="1" ht="12.75">
      <c r="C81" s="157"/>
      <c r="D81" s="214"/>
      <c r="E81" s="157"/>
      <c r="F81" s="157"/>
    </row>
    <row r="82" spans="3:6" s="7" customFormat="1" ht="12.75">
      <c r="C82" s="157"/>
      <c r="D82" s="214"/>
      <c r="E82" s="157"/>
      <c r="F82" s="157"/>
    </row>
    <row r="83" spans="3:6" s="7" customFormat="1" ht="12.75">
      <c r="C83" s="157"/>
      <c r="D83" s="214"/>
      <c r="E83" s="157"/>
      <c r="F83" s="157"/>
    </row>
    <row r="84" spans="3:6" s="7" customFormat="1" ht="12.75">
      <c r="C84" s="157"/>
      <c r="D84" s="214"/>
      <c r="E84" s="157"/>
      <c r="F84" s="157"/>
    </row>
    <row r="85" spans="3:6" s="7" customFormat="1" ht="12.75">
      <c r="C85" s="157"/>
      <c r="D85" s="214"/>
      <c r="E85" s="157"/>
      <c r="F85" s="157"/>
    </row>
    <row r="86" spans="3:6" s="7" customFormat="1" ht="12.75">
      <c r="C86" s="157"/>
      <c r="D86" s="214"/>
      <c r="E86" s="157"/>
      <c r="F86" s="157"/>
    </row>
    <row r="87" spans="3:6" s="7" customFormat="1" ht="12.75">
      <c r="C87" s="157"/>
      <c r="D87" s="214"/>
      <c r="E87" s="157"/>
      <c r="F87" s="157"/>
    </row>
    <row r="88" spans="3:6" s="7" customFormat="1" ht="12.75">
      <c r="C88" s="157"/>
      <c r="D88" s="214"/>
      <c r="E88" s="157"/>
      <c r="F88" s="157"/>
    </row>
    <row r="89" spans="3:6" s="7" customFormat="1" ht="12.75">
      <c r="C89" s="157"/>
      <c r="D89" s="214"/>
      <c r="E89" s="157"/>
      <c r="F89" s="157"/>
    </row>
    <row r="90" spans="3:6" s="7" customFormat="1" ht="12.75">
      <c r="C90" s="157"/>
      <c r="D90" s="214"/>
      <c r="E90" s="157"/>
      <c r="F90" s="157"/>
    </row>
    <row r="91" spans="3:6" s="7" customFormat="1" ht="12.75">
      <c r="C91" s="157"/>
      <c r="D91" s="214"/>
      <c r="E91" s="157"/>
      <c r="F91" s="157"/>
    </row>
    <row r="92" spans="3:6" s="7" customFormat="1" ht="12.75">
      <c r="C92" s="157"/>
      <c r="D92" s="214"/>
      <c r="E92" s="157"/>
      <c r="F92" s="157"/>
    </row>
    <row r="93" spans="3:6" s="7" customFormat="1" ht="12.75">
      <c r="C93" s="157"/>
      <c r="D93" s="214"/>
      <c r="E93" s="157"/>
      <c r="F93" s="157"/>
    </row>
    <row r="94" spans="3:6" s="7" customFormat="1" ht="12.75">
      <c r="C94" s="157"/>
      <c r="D94" s="214"/>
      <c r="E94" s="157"/>
      <c r="F94" s="157"/>
    </row>
    <row r="95" spans="3:6" s="7" customFormat="1" ht="12.75">
      <c r="C95" s="157"/>
      <c r="D95" s="214"/>
      <c r="E95" s="157"/>
      <c r="F95" s="157"/>
    </row>
    <row r="96" spans="3:6" s="7" customFormat="1" ht="12.75">
      <c r="C96" s="157"/>
      <c r="D96" s="214"/>
      <c r="E96" s="157"/>
      <c r="F96" s="157"/>
    </row>
    <row r="97" spans="3:6" s="7" customFormat="1" ht="12.75">
      <c r="C97" s="157"/>
      <c r="D97" s="214"/>
      <c r="E97" s="157"/>
      <c r="F97" s="157"/>
    </row>
    <row r="98" spans="3:6" s="7" customFormat="1" ht="12.75">
      <c r="C98" s="157"/>
      <c r="D98" s="214"/>
      <c r="E98" s="157"/>
      <c r="F98" s="157"/>
    </row>
    <row r="99" spans="3:6" s="7" customFormat="1" ht="12.75">
      <c r="C99" s="157"/>
      <c r="D99" s="214"/>
      <c r="E99" s="157"/>
      <c r="F99" s="157"/>
    </row>
    <row r="100" spans="3:6" s="7" customFormat="1" ht="12.75">
      <c r="C100" s="157"/>
      <c r="D100" s="214"/>
      <c r="E100" s="157"/>
      <c r="F100" s="157"/>
    </row>
    <row r="101" spans="3:6" s="7" customFormat="1" ht="12.75">
      <c r="C101" s="157"/>
      <c r="D101" s="214"/>
      <c r="E101" s="157"/>
      <c r="F101" s="157"/>
    </row>
    <row r="102" spans="3:6" s="7" customFormat="1" ht="12.75">
      <c r="C102" s="157"/>
      <c r="D102" s="214"/>
      <c r="E102" s="157"/>
      <c r="F102" s="157"/>
    </row>
    <row r="103" spans="3:6" s="7" customFormat="1" ht="12.75">
      <c r="C103" s="157"/>
      <c r="D103" s="214"/>
      <c r="E103" s="157"/>
      <c r="F103" s="157"/>
    </row>
    <row r="104" spans="3:6" s="7" customFormat="1" ht="12.75">
      <c r="C104" s="157"/>
      <c r="D104" s="214"/>
      <c r="E104" s="157"/>
      <c r="F104" s="157"/>
    </row>
    <row r="105" spans="3:6" s="7" customFormat="1" ht="12.75">
      <c r="C105" s="157"/>
      <c r="D105" s="214"/>
      <c r="E105" s="157"/>
      <c r="F105" s="157"/>
    </row>
    <row r="106" spans="3:6" s="7" customFormat="1" ht="12.75">
      <c r="C106" s="157"/>
      <c r="D106" s="214"/>
      <c r="E106" s="157"/>
      <c r="F106" s="157"/>
    </row>
    <row r="107" spans="3:6" s="7" customFormat="1" ht="12.75">
      <c r="C107" s="157"/>
      <c r="D107" s="214"/>
      <c r="E107" s="157"/>
      <c r="F107" s="157"/>
    </row>
    <row r="108" spans="3:6" s="7" customFormat="1" ht="12.75">
      <c r="C108" s="157"/>
      <c r="D108" s="214"/>
      <c r="E108" s="157"/>
      <c r="F108" s="157"/>
    </row>
    <row r="109" spans="3:6" s="7" customFormat="1" ht="12.75">
      <c r="C109" s="157"/>
      <c r="D109" s="214"/>
      <c r="E109" s="157"/>
      <c r="F109" s="157"/>
    </row>
    <row r="110" spans="3:6" s="7" customFormat="1" ht="12.75">
      <c r="C110" s="157"/>
      <c r="D110" s="214"/>
      <c r="E110" s="157"/>
      <c r="F110" s="157"/>
    </row>
    <row r="111" spans="3:6" s="7" customFormat="1" ht="12.75">
      <c r="C111" s="157"/>
      <c r="D111" s="214"/>
      <c r="E111" s="157"/>
      <c r="F111" s="157"/>
    </row>
    <row r="112" spans="3:6" s="7" customFormat="1" ht="12.75">
      <c r="C112" s="157"/>
      <c r="D112" s="214"/>
      <c r="E112" s="157"/>
      <c r="F112" s="157"/>
    </row>
    <row r="113" spans="3:6" s="7" customFormat="1" ht="12.75">
      <c r="C113" s="157"/>
      <c r="D113" s="214"/>
      <c r="E113" s="157"/>
      <c r="F113" s="157"/>
    </row>
    <row r="114" spans="3:6" s="7" customFormat="1" ht="12.75">
      <c r="C114" s="157"/>
      <c r="D114" s="214"/>
      <c r="E114" s="157"/>
      <c r="F114" s="157"/>
    </row>
    <row r="115" spans="3:6" s="7" customFormat="1" ht="12.75">
      <c r="C115" s="157"/>
      <c r="D115" s="214"/>
      <c r="E115" s="157"/>
      <c r="F115" s="157"/>
    </row>
    <row r="116" spans="3:6" s="7" customFormat="1" ht="12.75">
      <c r="C116" s="157"/>
      <c r="D116" s="214"/>
      <c r="E116" s="157"/>
      <c r="F116" s="157"/>
    </row>
    <row r="117" spans="3:6" s="7" customFormat="1" ht="12.75">
      <c r="C117" s="157"/>
      <c r="D117" s="214"/>
      <c r="E117" s="157"/>
      <c r="F117" s="157"/>
    </row>
    <row r="118" spans="3:6" s="7" customFormat="1" ht="12.75">
      <c r="C118" s="157"/>
      <c r="D118" s="214"/>
      <c r="E118" s="157"/>
      <c r="F118" s="157"/>
    </row>
    <row r="119" spans="3:6" s="7" customFormat="1" ht="12.75">
      <c r="C119" s="157"/>
      <c r="D119" s="214"/>
      <c r="E119" s="157"/>
      <c r="F119" s="157"/>
    </row>
    <row r="120" spans="3:6" s="7" customFormat="1" ht="12.75">
      <c r="C120" s="157"/>
      <c r="D120" s="214"/>
      <c r="E120" s="157"/>
      <c r="F120" s="157"/>
    </row>
    <row r="121" spans="3:6" s="7" customFormat="1" ht="12.75">
      <c r="C121" s="157"/>
      <c r="D121" s="214"/>
      <c r="E121" s="157"/>
      <c r="F121" s="157"/>
    </row>
    <row r="122" spans="3:6" s="7" customFormat="1" ht="12.75">
      <c r="C122" s="157"/>
      <c r="D122" s="214"/>
      <c r="E122" s="157"/>
      <c r="F122" s="157"/>
    </row>
    <row r="123" spans="3:6" s="7" customFormat="1" ht="12.75">
      <c r="C123" s="157"/>
      <c r="D123" s="214"/>
      <c r="E123" s="157"/>
      <c r="F123" s="157"/>
    </row>
    <row r="124" spans="3:6" s="7" customFormat="1" ht="12.75">
      <c r="C124" s="157"/>
      <c r="D124" s="214"/>
      <c r="E124" s="157"/>
      <c r="F124" s="157"/>
    </row>
    <row r="125" spans="3:6" s="7" customFormat="1" ht="12.75">
      <c r="C125" s="157"/>
      <c r="D125" s="214"/>
      <c r="E125" s="157"/>
      <c r="F125" s="157"/>
    </row>
    <row r="126" spans="3:6" s="7" customFormat="1" ht="12.75">
      <c r="C126" s="157"/>
      <c r="D126" s="214"/>
      <c r="E126" s="157"/>
      <c r="F126" s="157"/>
    </row>
    <row r="127" spans="3:6" s="7" customFormat="1" ht="12.75">
      <c r="C127" s="157"/>
      <c r="D127" s="214"/>
      <c r="E127" s="157"/>
      <c r="F127" s="157"/>
    </row>
    <row r="128" spans="3:6" s="7" customFormat="1" ht="12.75">
      <c r="C128" s="157"/>
      <c r="D128" s="214"/>
      <c r="E128" s="157"/>
      <c r="F128" s="157"/>
    </row>
    <row r="129" spans="3:6" s="7" customFormat="1" ht="12.75">
      <c r="C129" s="157"/>
      <c r="D129" s="214"/>
      <c r="E129" s="157"/>
      <c r="F129" s="157"/>
    </row>
    <row r="130" spans="3:6" s="7" customFormat="1" ht="12.75">
      <c r="C130" s="157"/>
      <c r="D130" s="214"/>
      <c r="E130" s="157"/>
      <c r="F130" s="157"/>
    </row>
    <row r="131" spans="3:6" s="7" customFormat="1" ht="12.75">
      <c r="C131" s="157"/>
      <c r="D131" s="214"/>
      <c r="E131" s="157"/>
      <c r="F131" s="157"/>
    </row>
    <row r="132" spans="3:6" s="7" customFormat="1" ht="12.75">
      <c r="C132" s="157"/>
      <c r="D132" s="214"/>
      <c r="E132" s="157"/>
      <c r="F132" s="157"/>
    </row>
    <row r="133" spans="3:6" s="7" customFormat="1" ht="12.75">
      <c r="C133" s="157"/>
      <c r="D133" s="214"/>
      <c r="E133" s="157"/>
      <c r="F133" s="157"/>
    </row>
    <row r="134" spans="3:6" s="7" customFormat="1" ht="12.75">
      <c r="C134" s="157"/>
      <c r="D134" s="214"/>
      <c r="E134" s="157"/>
      <c r="F134" s="157"/>
    </row>
    <row r="135" spans="3:6" s="7" customFormat="1" ht="12.75">
      <c r="C135" s="157"/>
      <c r="D135" s="214"/>
      <c r="E135" s="157"/>
      <c r="F135" s="157"/>
    </row>
    <row r="136" spans="3:6" s="7" customFormat="1" ht="12.75">
      <c r="C136" s="157"/>
      <c r="D136" s="214"/>
      <c r="E136" s="157"/>
      <c r="F136" s="157"/>
    </row>
    <row r="137" spans="3:6" s="7" customFormat="1" ht="12.75">
      <c r="C137" s="157"/>
      <c r="D137" s="214"/>
      <c r="E137" s="157"/>
      <c r="F137" s="157"/>
    </row>
    <row r="138" spans="3:6" s="7" customFormat="1" ht="12.75">
      <c r="C138" s="157"/>
      <c r="D138" s="214"/>
      <c r="E138" s="157"/>
      <c r="F138" s="157"/>
    </row>
    <row r="139" spans="3:6" s="7" customFormat="1" ht="12.75">
      <c r="C139" s="157"/>
      <c r="D139" s="214"/>
      <c r="E139" s="157"/>
      <c r="F139" s="157"/>
    </row>
    <row r="140" spans="3:6" s="7" customFormat="1" ht="12.75">
      <c r="C140" s="157"/>
      <c r="D140" s="214"/>
      <c r="E140" s="157"/>
      <c r="F140" s="157"/>
    </row>
    <row r="141" spans="3:6" s="7" customFormat="1" ht="12.75">
      <c r="C141" s="157"/>
      <c r="D141" s="214"/>
      <c r="E141" s="157"/>
      <c r="F141" s="157"/>
    </row>
    <row r="142" spans="3:6" s="7" customFormat="1" ht="12.75">
      <c r="C142" s="157"/>
      <c r="D142" s="214"/>
      <c r="E142" s="157"/>
      <c r="F142" s="157"/>
    </row>
    <row r="143" spans="3:6" s="7" customFormat="1" ht="12.75">
      <c r="C143" s="157"/>
      <c r="D143" s="214"/>
      <c r="E143" s="157"/>
      <c r="F143" s="157"/>
    </row>
    <row r="144" spans="3:6" s="7" customFormat="1" ht="12.75">
      <c r="C144" s="157"/>
      <c r="D144" s="214"/>
      <c r="E144" s="157"/>
      <c r="F144" s="157"/>
    </row>
    <row r="145" spans="3:6" s="7" customFormat="1" ht="12.75">
      <c r="C145" s="157"/>
      <c r="D145" s="214"/>
      <c r="E145" s="157"/>
      <c r="F145" s="157"/>
    </row>
    <row r="146" spans="3:6" s="7" customFormat="1" ht="12.75">
      <c r="C146" s="157"/>
      <c r="D146" s="214"/>
      <c r="E146" s="157"/>
      <c r="F146" s="157"/>
    </row>
    <row r="147" spans="3:6" s="7" customFormat="1" ht="12.75">
      <c r="C147" s="157"/>
      <c r="D147" s="214"/>
      <c r="E147" s="157"/>
      <c r="F147" s="157"/>
    </row>
    <row r="148" spans="3:6" s="7" customFormat="1" ht="12.75">
      <c r="C148" s="157"/>
      <c r="D148" s="214"/>
      <c r="E148" s="157"/>
      <c r="F148" s="157"/>
    </row>
    <row r="149" spans="3:6" s="7" customFormat="1" ht="12.75">
      <c r="C149" s="157"/>
      <c r="D149" s="214"/>
      <c r="E149" s="157"/>
      <c r="F149" s="157"/>
    </row>
    <row r="150" spans="3:6" s="7" customFormat="1" ht="12.75">
      <c r="C150" s="157"/>
      <c r="D150" s="214"/>
      <c r="E150" s="157"/>
      <c r="F150" s="157"/>
    </row>
    <row r="151" spans="3:6" s="7" customFormat="1" ht="12.75">
      <c r="C151" s="157"/>
      <c r="D151" s="214"/>
      <c r="E151" s="157"/>
      <c r="F151" s="157"/>
    </row>
    <row r="152" spans="3:6" s="7" customFormat="1" ht="12.75">
      <c r="C152" s="157"/>
      <c r="D152" s="214"/>
      <c r="E152" s="157"/>
      <c r="F152" s="157"/>
    </row>
    <row r="153" spans="3:6" s="7" customFormat="1" ht="12.75">
      <c r="C153" s="157"/>
      <c r="D153" s="214"/>
      <c r="E153" s="157"/>
      <c r="F153" s="157"/>
    </row>
    <row r="154" spans="3:6" s="7" customFormat="1" ht="12.75">
      <c r="C154" s="157"/>
      <c r="D154" s="214"/>
      <c r="E154" s="157"/>
      <c r="F154" s="157"/>
    </row>
    <row r="155" spans="3:6" s="7" customFormat="1" ht="12.75">
      <c r="C155" s="157"/>
      <c r="D155" s="214"/>
      <c r="E155" s="157"/>
      <c r="F155" s="157"/>
    </row>
    <row r="156" spans="3:6" s="7" customFormat="1" ht="12.75">
      <c r="C156" s="157"/>
      <c r="D156" s="214"/>
      <c r="E156" s="157"/>
      <c r="F156" s="157"/>
    </row>
    <row r="157" spans="3:6" s="7" customFormat="1" ht="12.75">
      <c r="C157" s="157"/>
      <c r="D157" s="214"/>
      <c r="E157" s="157"/>
      <c r="F157" s="157"/>
    </row>
    <row r="158" spans="3:6" s="7" customFormat="1" ht="12.75">
      <c r="C158" s="157"/>
      <c r="D158" s="214"/>
      <c r="E158" s="157"/>
      <c r="F158" s="157"/>
    </row>
    <row r="159" spans="3:6" s="7" customFormat="1" ht="12.75">
      <c r="C159" s="157"/>
      <c r="D159" s="214"/>
      <c r="E159" s="157"/>
      <c r="F159" s="157"/>
    </row>
    <row r="160" spans="3:6" s="7" customFormat="1" ht="12.75">
      <c r="C160" s="157"/>
      <c r="D160" s="214"/>
      <c r="E160" s="157"/>
      <c r="F160" s="157"/>
    </row>
    <row r="161" spans="3:6" s="7" customFormat="1" ht="12.75">
      <c r="C161" s="157"/>
      <c r="D161" s="214"/>
      <c r="E161" s="157"/>
      <c r="F161" s="157"/>
    </row>
    <row r="162" spans="3:6" s="7" customFormat="1" ht="12.75">
      <c r="C162" s="157"/>
      <c r="D162" s="214"/>
      <c r="E162" s="157"/>
      <c r="F162" s="157"/>
    </row>
    <row r="163" spans="3:6" s="7" customFormat="1" ht="12.75">
      <c r="C163" s="157"/>
      <c r="D163" s="214"/>
      <c r="E163" s="157"/>
      <c r="F163" s="157"/>
    </row>
    <row r="164" spans="3:6" s="7" customFormat="1" ht="12.75">
      <c r="C164" s="157"/>
      <c r="D164" s="214"/>
      <c r="E164" s="157"/>
      <c r="F164" s="157"/>
    </row>
    <row r="165" spans="3:6" s="7" customFormat="1" ht="12.75">
      <c r="C165" s="157"/>
      <c r="D165" s="214"/>
      <c r="E165" s="157"/>
      <c r="F165" s="157"/>
    </row>
    <row r="166" spans="3:6" s="7" customFormat="1" ht="12.75">
      <c r="C166" s="157"/>
      <c r="D166" s="214"/>
      <c r="E166" s="157"/>
      <c r="F166" s="157"/>
    </row>
    <row r="167" spans="3:6" s="7" customFormat="1" ht="12.75">
      <c r="C167" s="157"/>
      <c r="D167" s="214"/>
      <c r="E167" s="157"/>
      <c r="F167" s="157"/>
    </row>
    <row r="168" spans="3:6" s="7" customFormat="1" ht="12.75">
      <c r="C168" s="157"/>
      <c r="D168" s="214"/>
      <c r="E168" s="157"/>
      <c r="F168" s="157"/>
    </row>
    <row r="169" spans="3:6" s="7" customFormat="1" ht="12.75">
      <c r="C169" s="157"/>
      <c r="D169" s="214"/>
      <c r="E169" s="157"/>
      <c r="F169" s="157"/>
    </row>
    <row r="170" spans="3:6" s="7" customFormat="1" ht="12.75">
      <c r="C170" s="157"/>
      <c r="D170" s="214"/>
      <c r="E170" s="157"/>
      <c r="F170" s="157"/>
    </row>
    <row r="171" spans="3:6" s="7" customFormat="1" ht="12.75">
      <c r="C171" s="157"/>
      <c r="D171" s="214"/>
      <c r="E171" s="157"/>
      <c r="F171" s="157"/>
    </row>
    <row r="172" spans="3:6" s="7" customFormat="1" ht="12.75">
      <c r="C172" s="157"/>
      <c r="D172" s="214"/>
      <c r="E172" s="157"/>
      <c r="F172" s="157"/>
    </row>
    <row r="173" spans="3:6" s="7" customFormat="1" ht="12.75">
      <c r="C173" s="157"/>
      <c r="D173" s="214"/>
      <c r="E173" s="157"/>
      <c r="F173" s="157"/>
    </row>
    <row r="174" spans="3:6" s="7" customFormat="1" ht="12.75">
      <c r="C174" s="157"/>
      <c r="D174" s="214"/>
      <c r="E174" s="157"/>
      <c r="F174" s="157"/>
    </row>
    <row r="175" spans="3:6" s="7" customFormat="1" ht="12.75">
      <c r="C175" s="157"/>
      <c r="D175" s="214"/>
      <c r="E175" s="157"/>
      <c r="F175" s="157"/>
    </row>
    <row r="176" spans="3:6" s="7" customFormat="1" ht="12.75">
      <c r="C176" s="157"/>
      <c r="D176" s="214"/>
      <c r="E176" s="157"/>
      <c r="F176" s="157"/>
    </row>
    <row r="177" spans="3:6" s="7" customFormat="1" ht="12.75">
      <c r="C177" s="157"/>
      <c r="D177" s="214"/>
      <c r="E177" s="157"/>
      <c r="F177" s="157"/>
    </row>
    <row r="178" spans="3:6" s="7" customFormat="1" ht="12.75">
      <c r="C178" s="157"/>
      <c r="D178" s="214"/>
      <c r="E178" s="157"/>
      <c r="F178" s="157"/>
    </row>
    <row r="179" spans="3:6" s="7" customFormat="1" ht="12.75">
      <c r="C179" s="157"/>
      <c r="D179" s="214"/>
      <c r="E179" s="157"/>
      <c r="F179" s="157"/>
    </row>
    <row r="180" spans="3:6" s="7" customFormat="1" ht="12.75">
      <c r="C180" s="157"/>
      <c r="D180" s="214"/>
      <c r="E180" s="157"/>
      <c r="F180" s="157"/>
    </row>
    <row r="181" spans="3:6" s="7" customFormat="1" ht="12.75">
      <c r="C181" s="157"/>
      <c r="D181" s="214"/>
      <c r="E181" s="157"/>
      <c r="F181" s="157"/>
    </row>
    <row r="182" spans="3:6" s="7" customFormat="1" ht="12.75">
      <c r="C182" s="157"/>
      <c r="D182" s="214"/>
      <c r="E182" s="157"/>
      <c r="F182" s="157"/>
    </row>
    <row r="183" spans="3:6" s="7" customFormat="1" ht="12.75">
      <c r="C183" s="157"/>
      <c r="D183" s="214"/>
      <c r="E183" s="157"/>
      <c r="F183" s="157"/>
    </row>
    <row r="184" spans="3:6" s="7" customFormat="1" ht="12.75">
      <c r="C184" s="157"/>
      <c r="D184" s="214"/>
      <c r="E184" s="157"/>
      <c r="F184" s="157"/>
    </row>
    <row r="185" spans="3:6" s="7" customFormat="1" ht="12.75">
      <c r="C185" s="157"/>
      <c r="D185" s="214"/>
      <c r="E185" s="157"/>
      <c r="F185" s="157"/>
    </row>
    <row r="186" spans="3:6" s="7" customFormat="1" ht="12.75">
      <c r="C186" s="157"/>
      <c r="D186" s="214"/>
      <c r="E186" s="157"/>
      <c r="F186" s="157"/>
    </row>
    <row r="187" spans="3:6" s="7" customFormat="1" ht="12.75">
      <c r="C187" s="157"/>
      <c r="D187" s="214"/>
      <c r="E187" s="157"/>
      <c r="F187" s="157"/>
    </row>
    <row r="188" spans="3:6" s="7" customFormat="1" ht="12.75">
      <c r="C188" s="157"/>
      <c r="D188" s="214"/>
      <c r="E188" s="157"/>
      <c r="F188" s="157"/>
    </row>
    <row r="189" spans="3:6" s="7" customFormat="1" ht="12.75">
      <c r="C189" s="157"/>
      <c r="D189" s="214"/>
      <c r="E189" s="157"/>
      <c r="F189" s="157"/>
    </row>
    <row r="190" spans="3:6" s="7" customFormat="1" ht="12.75">
      <c r="C190" s="157"/>
      <c r="D190" s="214"/>
      <c r="E190" s="157"/>
      <c r="F190" s="157"/>
    </row>
    <row r="191" spans="3:6" s="7" customFormat="1" ht="12.75">
      <c r="C191" s="157"/>
      <c r="D191" s="214"/>
      <c r="E191" s="157"/>
      <c r="F191" s="157"/>
    </row>
    <row r="192" spans="3:6" s="7" customFormat="1" ht="12.75">
      <c r="C192" s="157"/>
      <c r="D192" s="214"/>
      <c r="E192" s="157"/>
      <c r="F192" s="157"/>
    </row>
    <row r="193" spans="3:6" s="7" customFormat="1" ht="12.75">
      <c r="C193" s="157"/>
      <c r="D193" s="214"/>
      <c r="E193" s="157"/>
      <c r="F193" s="157"/>
    </row>
    <row r="194" spans="3:6" s="7" customFormat="1" ht="12.75">
      <c r="C194" s="157"/>
      <c r="D194" s="214"/>
      <c r="E194" s="157"/>
      <c r="F194" s="157"/>
    </row>
    <row r="195" spans="3:6" s="7" customFormat="1" ht="12.75">
      <c r="C195" s="157"/>
      <c r="D195" s="214"/>
      <c r="E195" s="157"/>
      <c r="F195" s="157"/>
    </row>
    <row r="196" spans="3:6" s="7" customFormat="1" ht="12.75">
      <c r="C196" s="157"/>
      <c r="D196" s="214"/>
      <c r="E196" s="157"/>
      <c r="F196" s="157"/>
    </row>
    <row r="197" spans="3:6" s="7" customFormat="1" ht="12.75">
      <c r="C197" s="157"/>
      <c r="D197" s="214"/>
      <c r="E197" s="157"/>
      <c r="F197" s="157"/>
    </row>
    <row r="198" spans="3:6" s="7" customFormat="1" ht="12.75">
      <c r="C198" s="157"/>
      <c r="D198" s="214"/>
      <c r="E198" s="157"/>
      <c r="F198" s="157"/>
    </row>
    <row r="199" spans="3:6" s="7" customFormat="1" ht="12.75">
      <c r="C199" s="157"/>
      <c r="D199" s="214"/>
      <c r="E199" s="157"/>
      <c r="F199" s="157"/>
    </row>
    <row r="200" spans="3:6" s="7" customFormat="1" ht="12.75">
      <c r="C200" s="157"/>
      <c r="D200" s="214"/>
      <c r="E200" s="157"/>
      <c r="F200" s="157"/>
    </row>
    <row r="201" spans="3:6" s="7" customFormat="1" ht="12.75">
      <c r="C201" s="157"/>
      <c r="D201" s="214"/>
      <c r="E201" s="157"/>
      <c r="F201" s="157"/>
    </row>
    <row r="202" spans="3:6" s="7" customFormat="1" ht="12.75">
      <c r="C202" s="157"/>
      <c r="D202" s="214"/>
      <c r="E202" s="157"/>
      <c r="F202" s="157"/>
    </row>
    <row r="203" spans="3:6" s="7" customFormat="1" ht="12.75">
      <c r="C203" s="157"/>
      <c r="D203" s="214"/>
      <c r="E203" s="157"/>
      <c r="F203" s="157"/>
    </row>
    <row r="204" spans="3:6" s="7" customFormat="1" ht="12.75">
      <c r="C204" s="157"/>
      <c r="D204" s="214"/>
      <c r="E204" s="157"/>
      <c r="F204" s="157"/>
    </row>
    <row r="205" spans="3:6" s="7" customFormat="1" ht="12.75">
      <c r="C205" s="157"/>
      <c r="D205" s="214"/>
      <c r="E205" s="157"/>
      <c r="F205" s="157"/>
    </row>
    <row r="206" spans="3:6" s="7" customFormat="1" ht="12.75">
      <c r="C206" s="157"/>
      <c r="D206" s="214"/>
      <c r="E206" s="157"/>
      <c r="F206" s="157"/>
    </row>
    <row r="207" spans="3:6" s="7" customFormat="1" ht="12.75">
      <c r="C207" s="157"/>
      <c r="D207" s="214"/>
      <c r="E207" s="157"/>
      <c r="F207" s="157"/>
    </row>
    <row r="208" spans="3:6" s="7" customFormat="1" ht="12.75">
      <c r="C208" s="157"/>
      <c r="D208" s="214"/>
      <c r="E208" s="157"/>
      <c r="F208" s="157"/>
    </row>
    <row r="209" spans="3:6" s="7" customFormat="1" ht="12.75">
      <c r="C209" s="157"/>
      <c r="D209" s="214"/>
      <c r="E209" s="157"/>
      <c r="F209" s="157"/>
    </row>
    <row r="210" spans="3:6" s="7" customFormat="1" ht="12.75">
      <c r="C210" s="157"/>
      <c r="D210" s="214"/>
      <c r="E210" s="157"/>
      <c r="F210" s="157"/>
    </row>
    <row r="211" spans="3:6" s="7" customFormat="1" ht="12.75">
      <c r="C211" s="157"/>
      <c r="D211" s="214"/>
      <c r="E211" s="157"/>
      <c r="F211" s="157"/>
    </row>
    <row r="212" spans="3:6" s="7" customFormat="1" ht="12.75">
      <c r="C212" s="157"/>
      <c r="D212" s="214"/>
      <c r="E212" s="157"/>
      <c r="F212" s="157"/>
    </row>
    <row r="213" spans="3:6" s="7" customFormat="1" ht="12.75">
      <c r="C213" s="157"/>
      <c r="D213" s="214"/>
      <c r="E213" s="157"/>
      <c r="F213" s="157"/>
    </row>
    <row r="214" spans="3:6" s="7" customFormat="1" ht="12.75">
      <c r="C214" s="157"/>
      <c r="D214" s="214"/>
      <c r="E214" s="157"/>
      <c r="F214" s="157"/>
    </row>
    <row r="215" spans="3:6" s="7" customFormat="1" ht="12.75">
      <c r="C215" s="157"/>
      <c r="D215" s="214"/>
      <c r="E215" s="157"/>
      <c r="F215" s="157"/>
    </row>
    <row r="216" spans="3:6" s="7" customFormat="1" ht="12.75">
      <c r="C216" s="157"/>
      <c r="D216" s="214"/>
      <c r="E216" s="157"/>
      <c r="F216" s="157"/>
    </row>
    <row r="217" spans="3:6" s="7" customFormat="1" ht="12.75">
      <c r="C217" s="157"/>
      <c r="D217" s="214"/>
      <c r="E217" s="157"/>
      <c r="F217" s="157"/>
    </row>
    <row r="218" spans="3:6" s="7" customFormat="1" ht="12.75">
      <c r="C218" s="157"/>
      <c r="D218" s="214"/>
      <c r="E218" s="157"/>
      <c r="F218" s="157"/>
    </row>
    <row r="219" spans="3:6" s="7" customFormat="1" ht="12.75">
      <c r="C219" s="157"/>
      <c r="D219" s="214"/>
      <c r="E219" s="157"/>
      <c r="F219" s="157"/>
    </row>
    <row r="220" spans="3:6" s="7" customFormat="1" ht="12.75">
      <c r="C220" s="157"/>
      <c r="D220" s="214"/>
      <c r="E220" s="157"/>
      <c r="F220" s="157"/>
    </row>
    <row r="221" spans="3:6" s="7" customFormat="1" ht="12.75">
      <c r="C221" s="157"/>
      <c r="D221" s="214"/>
      <c r="E221" s="157"/>
      <c r="F221" s="157"/>
    </row>
    <row r="222" spans="3:6" s="7" customFormat="1" ht="12.75">
      <c r="C222" s="157"/>
      <c r="D222" s="214"/>
      <c r="E222" s="157"/>
      <c r="F222" s="157"/>
    </row>
    <row r="223" spans="3:6" s="7" customFormat="1" ht="12.75">
      <c r="C223" s="157"/>
      <c r="D223" s="214"/>
      <c r="E223" s="157"/>
      <c r="F223" s="157"/>
    </row>
    <row r="224" spans="3:6" s="7" customFormat="1" ht="12.75">
      <c r="C224" s="157"/>
      <c r="D224" s="214"/>
      <c r="E224" s="157"/>
      <c r="F224" s="157"/>
    </row>
    <row r="225" spans="3:6" s="7" customFormat="1" ht="12.75">
      <c r="C225" s="157"/>
      <c r="D225" s="214"/>
      <c r="E225" s="157"/>
      <c r="F225" s="157"/>
    </row>
    <row r="226" spans="3:6" s="7" customFormat="1" ht="12.75">
      <c r="C226" s="157"/>
      <c r="D226" s="214"/>
      <c r="E226" s="157"/>
      <c r="F226" s="157"/>
    </row>
    <row r="227" spans="3:6" s="7" customFormat="1" ht="12.75">
      <c r="C227" s="157"/>
      <c r="D227" s="214"/>
      <c r="E227" s="157"/>
      <c r="F227" s="157"/>
    </row>
    <row r="228" spans="3:6" s="7" customFormat="1" ht="12.75">
      <c r="C228" s="157"/>
      <c r="D228" s="214"/>
      <c r="E228" s="157"/>
      <c r="F228" s="157"/>
    </row>
    <row r="229" spans="3:6" s="7" customFormat="1" ht="12.75">
      <c r="C229" s="157"/>
      <c r="D229" s="214"/>
      <c r="E229" s="157"/>
      <c r="F229" s="157"/>
    </row>
    <row r="230" spans="3:6" s="7" customFormat="1" ht="12.75">
      <c r="C230" s="157"/>
      <c r="D230" s="214"/>
      <c r="E230" s="157"/>
      <c r="F230" s="157"/>
    </row>
    <row r="231" spans="3:6" s="7" customFormat="1" ht="12.75">
      <c r="C231" s="157"/>
      <c r="D231" s="214"/>
      <c r="E231" s="157"/>
      <c r="F231" s="157"/>
    </row>
    <row r="232" spans="3:6" s="7" customFormat="1" ht="12.75">
      <c r="C232" s="157"/>
      <c r="D232" s="214"/>
      <c r="E232" s="157"/>
      <c r="F232" s="157"/>
    </row>
    <row r="233" spans="3:6" s="7" customFormat="1" ht="12.75">
      <c r="C233" s="157"/>
      <c r="D233" s="214"/>
      <c r="E233" s="157"/>
      <c r="F233" s="157"/>
    </row>
    <row r="234" spans="3:6" s="7" customFormat="1" ht="12.75">
      <c r="C234" s="157"/>
      <c r="D234" s="214"/>
      <c r="E234" s="157"/>
      <c r="F234" s="157"/>
    </row>
    <row r="235" spans="3:6" s="7" customFormat="1" ht="12.75">
      <c r="C235" s="157"/>
      <c r="D235" s="214"/>
      <c r="E235" s="157"/>
      <c r="F235" s="157"/>
    </row>
    <row r="236" spans="3:6" s="7" customFormat="1" ht="12.75">
      <c r="C236" s="157"/>
      <c r="D236" s="214"/>
      <c r="E236" s="157"/>
      <c r="F236" s="157"/>
    </row>
    <row r="237" spans="3:6" s="7" customFormat="1" ht="12.75">
      <c r="C237" s="157"/>
      <c r="D237" s="214"/>
      <c r="E237" s="157"/>
      <c r="F237" s="157"/>
    </row>
    <row r="238" spans="3:6" s="7" customFormat="1" ht="12.75">
      <c r="C238" s="157"/>
      <c r="D238" s="214"/>
      <c r="E238" s="157"/>
      <c r="F238" s="157"/>
    </row>
    <row r="239" spans="3:6" s="7" customFormat="1" ht="12.75">
      <c r="C239" s="157"/>
      <c r="D239" s="214"/>
      <c r="E239" s="157"/>
      <c r="F239" s="157"/>
    </row>
    <row r="240" spans="3:6" s="7" customFormat="1" ht="12.75">
      <c r="C240" s="157"/>
      <c r="D240" s="214"/>
      <c r="E240" s="157"/>
      <c r="F240" s="157"/>
    </row>
    <row r="241" spans="3:6" s="7" customFormat="1" ht="12.75">
      <c r="C241" s="157"/>
      <c r="D241" s="214"/>
      <c r="E241" s="157"/>
      <c r="F241" s="157"/>
    </row>
    <row r="242" spans="3:6" s="7" customFormat="1" ht="12.75">
      <c r="C242" s="157"/>
      <c r="D242" s="214"/>
      <c r="E242" s="157"/>
      <c r="F242" s="157"/>
    </row>
    <row r="243" spans="3:6" s="7" customFormat="1" ht="12.75">
      <c r="C243" s="157"/>
      <c r="D243" s="214"/>
      <c r="E243" s="157"/>
      <c r="F243" s="157"/>
    </row>
    <row r="244" spans="3:6" s="7" customFormat="1" ht="12.75">
      <c r="C244" s="157"/>
      <c r="D244" s="214"/>
      <c r="E244" s="157"/>
      <c r="F244" s="157"/>
    </row>
    <row r="245" spans="3:6" s="7" customFormat="1" ht="12.75">
      <c r="C245" s="157"/>
      <c r="D245" s="214"/>
      <c r="E245" s="157"/>
      <c r="F245" s="157"/>
    </row>
    <row r="246" spans="3:6" s="7" customFormat="1" ht="12.75">
      <c r="C246" s="157"/>
      <c r="D246" s="214"/>
      <c r="E246" s="157"/>
      <c r="F246" s="157"/>
    </row>
    <row r="247" spans="3:6" s="7" customFormat="1" ht="12.75">
      <c r="C247" s="157"/>
      <c r="D247" s="214"/>
      <c r="E247" s="157"/>
      <c r="F247" s="157"/>
    </row>
    <row r="248" spans="3:6" s="7" customFormat="1" ht="12.75">
      <c r="C248" s="157"/>
      <c r="D248" s="214"/>
      <c r="E248" s="157"/>
      <c r="F248" s="157"/>
    </row>
    <row r="249" spans="3:6" s="7" customFormat="1" ht="12.75">
      <c r="C249" s="157"/>
      <c r="D249" s="214"/>
      <c r="E249" s="157"/>
      <c r="F249" s="157"/>
    </row>
    <row r="250" spans="3:6" s="7" customFormat="1" ht="12.75">
      <c r="C250" s="157"/>
      <c r="D250" s="214"/>
      <c r="E250" s="157"/>
      <c r="F250" s="157"/>
    </row>
    <row r="251" spans="3:6" s="7" customFormat="1" ht="12.75">
      <c r="C251" s="157"/>
      <c r="D251" s="214"/>
      <c r="E251" s="157"/>
      <c r="F251" s="157"/>
    </row>
    <row r="252" spans="3:6" s="7" customFormat="1" ht="12.75">
      <c r="C252" s="157"/>
      <c r="D252" s="214"/>
      <c r="E252" s="157"/>
      <c r="F252" s="157"/>
    </row>
    <row r="253" spans="3:6" s="7" customFormat="1" ht="12.75">
      <c r="C253" s="157"/>
      <c r="D253" s="214"/>
      <c r="E253" s="157"/>
      <c r="F253" s="157"/>
    </row>
    <row r="254" spans="3:6" s="7" customFormat="1" ht="12.75">
      <c r="C254" s="157"/>
      <c r="D254" s="214"/>
      <c r="E254" s="157"/>
      <c r="F254" s="157"/>
    </row>
    <row r="255" spans="3:6" s="7" customFormat="1" ht="12.75">
      <c r="C255" s="157"/>
      <c r="D255" s="214"/>
      <c r="E255" s="157"/>
      <c r="F255" s="157"/>
    </row>
    <row r="256" spans="3:6" s="7" customFormat="1" ht="12.75">
      <c r="C256" s="157"/>
      <c r="D256" s="214"/>
      <c r="E256" s="157"/>
      <c r="F256" s="157"/>
    </row>
    <row r="257" spans="3:6" s="7" customFormat="1" ht="12.75">
      <c r="C257" s="157"/>
      <c r="D257" s="214"/>
      <c r="E257" s="157"/>
      <c r="F257" s="157"/>
    </row>
    <row r="258" spans="3:6" s="7" customFormat="1" ht="12.75">
      <c r="C258" s="157"/>
      <c r="D258" s="214"/>
      <c r="E258" s="157"/>
      <c r="F258" s="157"/>
    </row>
    <row r="259" spans="3:6" s="7" customFormat="1" ht="12.75">
      <c r="C259" s="157"/>
      <c r="D259" s="214"/>
      <c r="E259" s="157"/>
      <c r="F259" s="157"/>
    </row>
    <row r="260" spans="3:6" s="7" customFormat="1" ht="12.75">
      <c r="C260" s="157"/>
      <c r="D260" s="214"/>
      <c r="E260" s="157"/>
      <c r="F260" s="157"/>
    </row>
    <row r="261" spans="3:6" s="7" customFormat="1" ht="12.75">
      <c r="C261" s="157"/>
      <c r="D261" s="214"/>
      <c r="E261" s="157"/>
      <c r="F261" s="157"/>
    </row>
    <row r="262" spans="3:6" s="7" customFormat="1" ht="12.75">
      <c r="C262" s="157"/>
      <c r="D262" s="214"/>
      <c r="E262" s="157"/>
      <c r="F262" s="157"/>
    </row>
    <row r="263" spans="3:6" s="7" customFormat="1" ht="12.75">
      <c r="C263" s="157"/>
      <c r="D263" s="214"/>
      <c r="E263" s="157"/>
      <c r="F263" s="157"/>
    </row>
    <row r="264" spans="3:6" s="7" customFormat="1" ht="12.75">
      <c r="C264" s="157"/>
      <c r="D264" s="214"/>
      <c r="E264" s="157"/>
      <c r="F264" s="157"/>
    </row>
    <row r="265" spans="3:6" s="7" customFormat="1" ht="12.75">
      <c r="C265" s="157"/>
      <c r="D265" s="214"/>
      <c r="E265" s="157"/>
      <c r="F265" s="157"/>
    </row>
    <row r="266" spans="3:6" s="7" customFormat="1" ht="12.75">
      <c r="C266" s="157"/>
      <c r="D266" s="214"/>
      <c r="E266" s="157"/>
      <c r="F266" s="157"/>
    </row>
    <row r="267" spans="3:6" s="7" customFormat="1" ht="12.75">
      <c r="C267" s="157"/>
      <c r="D267" s="214"/>
      <c r="E267" s="157"/>
      <c r="F267" s="157"/>
    </row>
    <row r="268" spans="3:6" s="7" customFormat="1" ht="12.75">
      <c r="C268" s="157"/>
      <c r="D268" s="214"/>
      <c r="E268" s="157"/>
      <c r="F268" s="157"/>
    </row>
    <row r="269" spans="3:6" s="7" customFormat="1" ht="12.75">
      <c r="C269" s="157"/>
      <c r="D269" s="214"/>
      <c r="E269" s="157"/>
      <c r="F269" s="157"/>
    </row>
    <row r="270" spans="3:6" s="7" customFormat="1" ht="12.75">
      <c r="C270" s="157"/>
      <c r="D270" s="214"/>
      <c r="E270" s="157"/>
      <c r="F270" s="157"/>
    </row>
    <row r="271" spans="3:6" s="7" customFormat="1" ht="12.75">
      <c r="C271" s="157"/>
      <c r="D271" s="214"/>
      <c r="E271" s="157"/>
      <c r="F271" s="157"/>
    </row>
    <row r="272" spans="3:6" s="7" customFormat="1" ht="12.75">
      <c r="C272" s="157"/>
      <c r="D272" s="214"/>
      <c r="E272" s="157"/>
      <c r="F272" s="157"/>
    </row>
    <row r="273" spans="3:6" s="7" customFormat="1" ht="12.75">
      <c r="C273" s="157"/>
      <c r="D273" s="214"/>
      <c r="E273" s="157"/>
      <c r="F273" s="157"/>
    </row>
    <row r="274" spans="3:6" s="7" customFormat="1" ht="12.75">
      <c r="C274" s="157"/>
      <c r="D274" s="214"/>
      <c r="E274" s="157"/>
      <c r="F274" s="157"/>
    </row>
    <row r="275" spans="3:6" s="7" customFormat="1" ht="12.75">
      <c r="C275" s="157"/>
      <c r="D275" s="214"/>
      <c r="E275" s="157"/>
      <c r="F275" s="157"/>
    </row>
    <row r="276" spans="3:6" s="7" customFormat="1" ht="12.75">
      <c r="C276" s="157"/>
      <c r="D276" s="214"/>
      <c r="E276" s="157"/>
      <c r="F276" s="157"/>
    </row>
    <row r="277" spans="3:6" s="7" customFormat="1" ht="12.75">
      <c r="C277" s="157"/>
      <c r="D277" s="214"/>
      <c r="E277" s="157"/>
      <c r="F277" s="157"/>
    </row>
    <row r="278" spans="3:6" s="7" customFormat="1" ht="12.75">
      <c r="C278" s="157"/>
      <c r="D278" s="214"/>
      <c r="E278" s="157"/>
      <c r="F278" s="157"/>
    </row>
    <row r="279" spans="3:6" s="7" customFormat="1" ht="12.75">
      <c r="C279" s="157"/>
      <c r="D279" s="214"/>
      <c r="E279" s="157"/>
      <c r="F279" s="157"/>
    </row>
    <row r="280" spans="3:6" s="7" customFormat="1" ht="12.75">
      <c r="C280" s="157"/>
      <c r="D280" s="214"/>
      <c r="E280" s="157"/>
      <c r="F280" s="157"/>
    </row>
    <row r="281" spans="1:7" ht="12.75">
      <c r="A281" s="7"/>
      <c r="B281" s="7"/>
      <c r="G281" s="7"/>
    </row>
  </sheetData>
  <sheetProtection/>
  <mergeCells count="3">
    <mergeCell ref="H2:N2"/>
    <mergeCell ref="H17:N17"/>
    <mergeCell ref="H19:M19"/>
  </mergeCells>
  <printOptions/>
  <pageMargins left="0.25" right="0.25" top="1" bottom="0.5" header="0.5" footer="0.5"/>
  <pageSetup fitToHeight="0" fitToWidth="1" horizontalDpi="600" verticalDpi="600" orientation="portrait" scale="32" r:id="rId3"/>
  <headerFooter alignWithMargins="0">
    <oddHeader>&amp;CTown of Richmond
FY24 Budget Revenues 
January 3, 2023
</oddHeader>
  </headerFooter>
  <colBreaks count="1" manualBreakCount="1">
    <brk id="7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3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10.00390625" style="183" customWidth="1"/>
    <col min="2" max="2" width="15.421875" style="183" customWidth="1"/>
    <col min="3" max="3" width="3.28125" style="183" customWidth="1"/>
    <col min="4" max="4" width="20.8515625" style="183" customWidth="1"/>
    <col min="5" max="5" width="12.8515625" style="183" customWidth="1"/>
    <col min="6" max="6" width="15.57421875" style="183" bestFit="1" customWidth="1"/>
    <col min="7" max="8" width="9.28125" style="183" customWidth="1"/>
    <col min="9" max="9" width="13.8515625" style="183" customWidth="1"/>
    <col min="10" max="10" width="9.140625" style="183" customWidth="1"/>
    <col min="11" max="11" width="13.00390625" style="183" customWidth="1"/>
    <col min="12" max="12" width="14.421875" style="183" customWidth="1"/>
    <col min="13" max="13" width="14.28125" style="184" bestFit="1" customWidth="1"/>
    <col min="14" max="16384" width="9.140625" style="183" customWidth="1"/>
  </cols>
  <sheetData>
    <row r="2" spans="3:7" ht="15.75">
      <c r="C2" s="361" t="s">
        <v>697</v>
      </c>
      <c r="D2" s="361"/>
      <c r="E2" s="361"/>
      <c r="F2" s="361"/>
      <c r="G2" s="361"/>
    </row>
    <row r="3" spans="3:7" ht="15.75">
      <c r="C3" s="361" t="s">
        <v>698</v>
      </c>
      <c r="D3" s="361"/>
      <c r="E3" s="361"/>
      <c r="F3" s="361"/>
      <c r="G3" s="361"/>
    </row>
    <row r="4" spans="3:7" ht="15.75">
      <c r="C4" s="361" t="s">
        <v>699</v>
      </c>
      <c r="D4" s="361"/>
      <c r="E4" s="361"/>
      <c r="F4" s="361"/>
      <c r="G4" s="361"/>
    </row>
    <row r="5" spans="3:12" ht="15.75">
      <c r="C5" s="361" t="s">
        <v>829</v>
      </c>
      <c r="D5" s="361"/>
      <c r="E5" s="361"/>
      <c r="F5" s="361"/>
      <c r="G5" s="361"/>
      <c r="K5" s="355"/>
      <c r="L5" s="355"/>
    </row>
    <row r="6" spans="5:12" ht="15.75">
      <c r="E6" s="197"/>
      <c r="F6" s="197"/>
      <c r="G6" s="197"/>
      <c r="K6" s="198"/>
      <c r="L6" s="198"/>
    </row>
    <row r="7" spans="5:12" ht="15.75">
      <c r="E7" s="197"/>
      <c r="F7" s="197"/>
      <c r="G7" s="197"/>
      <c r="K7" s="199"/>
      <c r="L7" s="199"/>
    </row>
    <row r="8" spans="5:12" ht="15.75">
      <c r="E8" s="197"/>
      <c r="F8" s="197"/>
      <c r="G8" s="197"/>
      <c r="K8" s="200"/>
      <c r="L8" s="200"/>
    </row>
    <row r="9" spans="5:12" ht="15.75">
      <c r="E9" s="197"/>
      <c r="F9" s="197"/>
      <c r="G9" s="197"/>
      <c r="K9" s="201"/>
      <c r="L9" s="201"/>
    </row>
    <row r="10" spans="11:12" ht="16.5" customHeight="1">
      <c r="K10" s="355"/>
      <c r="L10" s="355"/>
    </row>
    <row r="11" spans="1:9" ht="18" customHeight="1" thickBot="1">
      <c r="A11" s="359" t="s">
        <v>710</v>
      </c>
      <c r="B11" s="360"/>
      <c r="C11" s="360"/>
      <c r="D11" s="360"/>
      <c r="E11" s="360"/>
      <c r="F11" s="360"/>
      <c r="G11" s="360"/>
      <c r="I11" s="202" t="s">
        <v>698</v>
      </c>
    </row>
    <row r="12" spans="1:12" ht="15.75">
      <c r="A12" s="176"/>
      <c r="B12" s="177"/>
      <c r="C12" s="177"/>
      <c r="D12" s="178"/>
      <c r="E12" s="177"/>
      <c r="F12" s="179"/>
      <c r="G12" s="180"/>
      <c r="H12" s="181"/>
      <c r="I12" s="182"/>
      <c r="K12" s="357"/>
      <c r="L12" s="357"/>
    </row>
    <row r="13" spans="1:8" ht="15.75">
      <c r="A13" s="185" t="s">
        <v>700</v>
      </c>
      <c r="D13" s="190">
        <f>'FY25 Revenue'!F3-'FY25 Expense'!F199</f>
        <v>1984407.07</v>
      </c>
      <c r="H13" s="182"/>
    </row>
    <row r="14" spans="1:9" ht="15.75">
      <c r="A14" s="185" t="s">
        <v>674</v>
      </c>
      <c r="D14" s="190">
        <f>'FY25 Revenue'!F49</f>
        <v>1849945.2</v>
      </c>
      <c r="F14" s="187"/>
      <c r="H14" s="182"/>
      <c r="I14" s="182"/>
    </row>
    <row r="15" spans="1:9" ht="16.5" thickBot="1">
      <c r="A15" s="185" t="s">
        <v>701</v>
      </c>
      <c r="D15" s="190">
        <f>'FY25 Expense'!F199</f>
        <v>0</v>
      </c>
      <c r="H15" s="182"/>
      <c r="I15" s="182"/>
    </row>
    <row r="16" spans="1:9" ht="15.75">
      <c r="A16" s="185" t="s">
        <v>583</v>
      </c>
      <c r="D16" s="188">
        <f>SUM(D13:D15)</f>
        <v>3834352.27</v>
      </c>
      <c r="H16" s="182"/>
      <c r="I16" s="182">
        <f>SUM(D16/E19)</f>
        <v>0.49056093060352</v>
      </c>
    </row>
    <row r="17" spans="1:9" ht="15.75">
      <c r="A17" s="185"/>
      <c r="D17" s="186"/>
      <c r="F17" s="189"/>
      <c r="H17" s="182"/>
      <c r="I17" s="182"/>
    </row>
    <row r="18" spans="8:9" ht="15">
      <c r="H18" s="182"/>
      <c r="I18" s="182"/>
    </row>
    <row r="19" spans="1:11" ht="15.75">
      <c r="A19" s="185" t="s">
        <v>702</v>
      </c>
      <c r="E19" s="189">
        <f>'FY25 Revenue'!J11</f>
        <v>7816261</v>
      </c>
      <c r="F19" s="185"/>
      <c r="H19" s="182"/>
      <c r="I19" s="182"/>
      <c r="K19" s="186"/>
    </row>
    <row r="20" spans="8:9" ht="15">
      <c r="H20" s="182"/>
      <c r="I20" s="182"/>
    </row>
    <row r="21" spans="1:11" ht="15.75">
      <c r="A21" s="185" t="s">
        <v>703</v>
      </c>
      <c r="H21" s="182"/>
      <c r="I21" s="182">
        <f>'FY25 Revenue'!L27</f>
        <v>0.0015197609859752637</v>
      </c>
      <c r="K21" s="186"/>
    </row>
    <row r="22" spans="8:13" ht="15.75" thickBot="1">
      <c r="H22" s="182"/>
      <c r="I22" s="182"/>
      <c r="M22" s="203"/>
    </row>
    <row r="23" spans="1:10" ht="16.5" thickBot="1">
      <c r="A23" s="204" t="s">
        <v>704</v>
      </c>
      <c r="B23" s="204"/>
      <c r="C23" s="204"/>
      <c r="D23" s="204"/>
      <c r="E23" s="204"/>
      <c r="F23" s="204"/>
      <c r="G23" s="204"/>
      <c r="H23" s="205"/>
      <c r="I23" s="206">
        <f>I16+I21</f>
        <v>0.4920806915894953</v>
      </c>
      <c r="J23" s="185"/>
    </row>
    <row r="24" ht="15">
      <c r="L24" s="182"/>
    </row>
    <row r="25" ht="15">
      <c r="K25" s="189"/>
    </row>
    <row r="26" spans="1:5" ht="15.75">
      <c r="A26" s="185" t="s">
        <v>705</v>
      </c>
      <c r="B26" s="185"/>
      <c r="C26" s="185"/>
      <c r="D26" s="185"/>
      <c r="E26" s="207">
        <f>'FY25 Revenue'!L8</f>
        <v>0.4682</v>
      </c>
    </row>
    <row r="27" spans="1:5" ht="15.75">
      <c r="A27" s="185" t="s">
        <v>830</v>
      </c>
      <c r="E27" s="182">
        <f>+I23-E26</f>
        <v>0.023880691589495295</v>
      </c>
    </row>
    <row r="32" spans="3:9" ht="15">
      <c r="C32" s="355" t="s">
        <v>706</v>
      </c>
      <c r="D32" s="355"/>
      <c r="E32" s="355"/>
      <c r="F32" s="355"/>
      <c r="H32" s="356"/>
      <c r="I32" s="356"/>
    </row>
    <row r="33" spans="6:9" ht="34.5" customHeight="1">
      <c r="F33" s="208"/>
      <c r="G33" s="355"/>
      <c r="H33" s="355"/>
      <c r="I33" s="355"/>
    </row>
    <row r="34" spans="6:9" ht="34.5" customHeight="1">
      <c r="F34" s="208"/>
      <c r="G34" s="358"/>
      <c r="H34" s="358"/>
      <c r="I34" s="358"/>
    </row>
    <row r="35" spans="6:9" ht="34.5" customHeight="1">
      <c r="F35" s="208"/>
      <c r="G35" s="353"/>
      <c r="H35" s="353"/>
      <c r="I35" s="353"/>
    </row>
    <row r="36" spans="6:9" ht="34.5" customHeight="1">
      <c r="F36" s="208"/>
      <c r="G36" s="353"/>
      <c r="H36" s="353"/>
      <c r="I36" s="353"/>
    </row>
    <row r="37" spans="6:9" ht="34.5" customHeight="1">
      <c r="F37" s="208"/>
      <c r="G37" s="354"/>
      <c r="H37" s="354"/>
      <c r="I37" s="354"/>
    </row>
    <row r="39" spans="6:8" ht="30" customHeight="1">
      <c r="F39" s="209" t="s">
        <v>709</v>
      </c>
      <c r="G39" s="209"/>
      <c r="H39" s="209"/>
    </row>
    <row r="40" spans="7:9" ht="15">
      <c r="G40" s="355"/>
      <c r="H40" s="355"/>
      <c r="I40" s="355"/>
    </row>
    <row r="42" spans="1:2" ht="15">
      <c r="A42" s="355"/>
      <c r="B42" s="355"/>
    </row>
    <row r="43" spans="1:4" ht="15">
      <c r="A43" s="356"/>
      <c r="B43" s="356"/>
      <c r="C43" s="210"/>
      <c r="D43" s="210"/>
    </row>
  </sheetData>
  <sheetProtection/>
  <mergeCells count="18">
    <mergeCell ref="C2:G2"/>
    <mergeCell ref="C3:G3"/>
    <mergeCell ref="C4:G4"/>
    <mergeCell ref="C5:G5"/>
    <mergeCell ref="K5:L5"/>
    <mergeCell ref="K10:L10"/>
    <mergeCell ref="K12:L12"/>
    <mergeCell ref="C32:F32"/>
    <mergeCell ref="H32:I32"/>
    <mergeCell ref="G33:I33"/>
    <mergeCell ref="G34:I34"/>
    <mergeCell ref="A11:G11"/>
    <mergeCell ref="G35:I35"/>
    <mergeCell ref="G36:I36"/>
    <mergeCell ref="G37:I37"/>
    <mergeCell ref="G40:I40"/>
    <mergeCell ref="A42:B42"/>
    <mergeCell ref="A43:B43"/>
  </mergeCells>
  <printOptions horizontalCentered="1" verticalCentered="1"/>
  <pageMargins left="0" right="0" top="0.75" bottom="0.75" header="0.3" footer="0.3"/>
  <pageSetup fitToHeight="1" fitToWidth="1" horizontalDpi="600" verticalDpi="6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7">
      <selection activeCell="D20" sqref="D20:D21"/>
    </sheetView>
  </sheetViews>
  <sheetFormatPr defaultColWidth="9.140625" defaultRowHeight="12.75"/>
  <cols>
    <col min="1" max="1" width="9.140625" style="149" customWidth="1"/>
    <col min="2" max="2" width="15.28125" style="150" customWidth="1"/>
    <col min="3" max="3" width="41.421875" style="150" customWidth="1"/>
    <col min="4" max="4" width="20.00390625" style="173" customWidth="1"/>
    <col min="5" max="5" width="5.00390625" style="150" customWidth="1"/>
    <col min="6" max="6" width="22.421875" style="173" customWidth="1"/>
    <col min="7" max="16384" width="9.140625" style="150" customWidth="1"/>
  </cols>
  <sheetData>
    <row r="1" spans="1:6" s="149" customFormat="1" ht="18">
      <c r="A1" s="149" t="s">
        <v>693</v>
      </c>
      <c r="D1" s="171"/>
      <c r="F1" s="171"/>
    </row>
    <row r="2" spans="4:6" ht="72">
      <c r="D2" s="172" t="s">
        <v>729</v>
      </c>
      <c r="F2" s="172" t="s">
        <v>730</v>
      </c>
    </row>
    <row r="3" ht="18">
      <c r="A3" s="149" t="s">
        <v>598</v>
      </c>
    </row>
    <row r="4" spans="2:4" ht="18">
      <c r="B4" s="150" t="s">
        <v>676</v>
      </c>
      <c r="D4" s="174">
        <v>0</v>
      </c>
    </row>
    <row r="5" spans="3:6" ht="18">
      <c r="C5" s="150" t="s">
        <v>754</v>
      </c>
      <c r="D5" s="174"/>
      <c r="F5" s="173">
        <v>0</v>
      </c>
    </row>
    <row r="6" ht="18"/>
    <row r="7" ht="18">
      <c r="A7" s="149" t="s">
        <v>670</v>
      </c>
    </row>
    <row r="8" ht="18">
      <c r="B8" s="150" t="s">
        <v>676</v>
      </c>
    </row>
    <row r="9" spans="3:4" ht="18">
      <c r="C9" s="150" t="s">
        <v>682</v>
      </c>
      <c r="D9" s="173">
        <v>25000</v>
      </c>
    </row>
    <row r="10" spans="3:4" ht="18">
      <c r="C10" s="150" t="s">
        <v>677</v>
      </c>
      <c r="D10" s="173">
        <v>5000</v>
      </c>
    </row>
    <row r="11" spans="3:6" ht="18">
      <c r="C11" s="150" t="s">
        <v>733</v>
      </c>
      <c r="F11" s="173">
        <v>267230</v>
      </c>
    </row>
    <row r="12" ht="18"/>
    <row r="13" ht="18">
      <c r="B13" s="150" t="s">
        <v>678</v>
      </c>
    </row>
    <row r="14" spans="3:4" ht="18">
      <c r="C14" s="150" t="s">
        <v>679</v>
      </c>
      <c r="D14" s="173">
        <v>18000</v>
      </c>
    </row>
    <row r="15" spans="3:6" ht="18">
      <c r="C15" s="150" t="s">
        <v>680</v>
      </c>
      <c r="D15" s="173">
        <v>9000</v>
      </c>
      <c r="F15" s="173">
        <v>3000</v>
      </c>
    </row>
    <row r="16" spans="3:6" ht="18">
      <c r="C16" s="150" t="s">
        <v>681</v>
      </c>
      <c r="D16" s="173">
        <v>8000</v>
      </c>
      <c r="F16" s="173">
        <v>10000</v>
      </c>
    </row>
    <row r="17" ht="18"/>
    <row r="18" ht="18">
      <c r="A18" s="149" t="s">
        <v>674</v>
      </c>
    </row>
    <row r="19" ht="18">
      <c r="B19" s="150" t="s">
        <v>676</v>
      </c>
    </row>
    <row r="20" spans="3:4" ht="18">
      <c r="C20" s="150" t="s">
        <v>683</v>
      </c>
      <c r="D20" s="173">
        <v>53000</v>
      </c>
    </row>
    <row r="21" spans="3:4" ht="18">
      <c r="C21" s="150" t="s">
        <v>675</v>
      </c>
      <c r="D21" s="173">
        <v>100000</v>
      </c>
    </row>
    <row r="22" spans="3:6" ht="18">
      <c r="C22" s="150" t="s">
        <v>753</v>
      </c>
      <c r="F22" s="173">
        <v>52000</v>
      </c>
    </row>
    <row r="23" ht="18"/>
    <row r="24" spans="2:4" ht="18">
      <c r="B24" s="150" t="s">
        <v>686</v>
      </c>
      <c r="D24" s="173">
        <v>0</v>
      </c>
    </row>
    <row r="25" ht="18"/>
    <row r="26" spans="2:6" ht="18">
      <c r="B26" s="150" t="s">
        <v>687</v>
      </c>
      <c r="D26" s="173">
        <v>0</v>
      </c>
      <c r="F26" s="173">
        <v>40000</v>
      </c>
    </row>
    <row r="27" ht="18"/>
    <row r="29" ht="18">
      <c r="A29" s="149" t="s">
        <v>684</v>
      </c>
    </row>
    <row r="30" ht="18">
      <c r="B30" s="150" t="s">
        <v>685</v>
      </c>
    </row>
    <row r="31" spans="3:6" ht="18">
      <c r="C31" s="150" t="s">
        <v>694</v>
      </c>
      <c r="D31" s="173">
        <v>16250</v>
      </c>
      <c r="F31" s="173">
        <v>16000</v>
      </c>
    </row>
    <row r="33" ht="18">
      <c r="B33" s="150" t="s">
        <v>760</v>
      </c>
    </row>
    <row r="34" ht="18">
      <c r="C34" s="150" t="s">
        <v>759</v>
      </c>
    </row>
    <row r="35" spans="3:6" ht="18">
      <c r="C35" s="150" t="s">
        <v>761</v>
      </c>
      <c r="F35" s="308"/>
    </row>
    <row r="38" ht="18">
      <c r="A38" s="149" t="s">
        <v>737</v>
      </c>
    </row>
    <row r="39" spans="2:6" ht="18">
      <c r="B39" s="150" t="s">
        <v>738</v>
      </c>
      <c r="F39" s="173">
        <v>20000</v>
      </c>
    </row>
    <row r="40" spans="2:6" ht="18">
      <c r="B40" s="150" t="s">
        <v>757</v>
      </c>
      <c r="F40" s="173">
        <v>15000</v>
      </c>
    </row>
    <row r="41" spans="2:6" ht="18">
      <c r="B41" s="150" t="s">
        <v>758</v>
      </c>
      <c r="F41" s="173">
        <v>15000</v>
      </c>
    </row>
    <row r="43" ht="18">
      <c r="A43" s="149" t="s">
        <v>755</v>
      </c>
    </row>
    <row r="44" spans="2:6" ht="18">
      <c r="B44" s="150" t="s">
        <v>756</v>
      </c>
      <c r="F44" s="308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zoomScale="130" zoomScaleNormal="130" zoomScalePageLayoutView="0" workbookViewId="0" topLeftCell="A31">
      <selection activeCell="H53" sqref="H53"/>
    </sheetView>
  </sheetViews>
  <sheetFormatPr defaultColWidth="9.140625" defaultRowHeight="12.75"/>
  <cols>
    <col min="1" max="1" width="10.00390625" style="0" customWidth="1"/>
    <col min="2" max="2" width="14.28125" style="0" customWidth="1"/>
    <col min="4" max="4" width="21.421875" style="0" customWidth="1"/>
    <col min="5" max="5" width="14.57421875" style="0" customWidth="1"/>
    <col min="6" max="6" width="22.28125" style="0" customWidth="1"/>
    <col min="7" max="7" width="16.00390625" style="0" customWidth="1"/>
    <col min="8" max="8" width="12.7109375" style="0" customWidth="1"/>
  </cols>
  <sheetData>
    <row r="1" spans="1:8" ht="12.75">
      <c r="A1" t="s">
        <v>615</v>
      </c>
      <c r="E1" t="s">
        <v>616</v>
      </c>
      <c r="F1" t="s">
        <v>617</v>
      </c>
      <c r="G1" t="s">
        <v>618</v>
      </c>
      <c r="H1" s="144" t="s">
        <v>669</v>
      </c>
    </row>
    <row r="3" spans="1:3" ht="12.75">
      <c r="A3" t="s">
        <v>619</v>
      </c>
      <c r="C3">
        <v>56.47</v>
      </c>
    </row>
    <row r="4" spans="2:8" ht="12.75">
      <c r="B4" t="s">
        <v>620</v>
      </c>
      <c r="E4">
        <v>1.5</v>
      </c>
      <c r="F4">
        <v>24</v>
      </c>
      <c r="G4">
        <f aca="true" t="shared" si="0" ref="G4:G9">F4*E4</f>
        <v>36</v>
      </c>
      <c r="H4" s="142">
        <f>SUM(E4*F4)*C3</f>
        <v>2032.92</v>
      </c>
    </row>
    <row r="5" spans="2:8" ht="12.75">
      <c r="B5" t="s">
        <v>621</v>
      </c>
      <c r="E5">
        <v>1</v>
      </c>
      <c r="F5">
        <v>24</v>
      </c>
      <c r="G5">
        <f t="shared" si="0"/>
        <v>24</v>
      </c>
      <c r="H5" s="142">
        <f>SUM(E5*F5)*C3</f>
        <v>1355.28</v>
      </c>
    </row>
    <row r="6" spans="2:8" ht="12.75">
      <c r="B6" t="s">
        <v>622</v>
      </c>
      <c r="E6">
        <v>5</v>
      </c>
      <c r="F6">
        <v>1</v>
      </c>
      <c r="G6">
        <f t="shared" si="0"/>
        <v>5</v>
      </c>
      <c r="H6" s="142">
        <f>SUM(E6*F6)*C3</f>
        <v>282.35</v>
      </c>
    </row>
    <row r="7" spans="2:8" ht="12.75">
      <c r="B7" t="s">
        <v>623</v>
      </c>
      <c r="E7">
        <v>15</v>
      </c>
      <c r="F7">
        <v>1</v>
      </c>
      <c r="G7">
        <f t="shared" si="0"/>
        <v>15</v>
      </c>
      <c r="H7" s="142">
        <f>SUM(E7*F7)*C3</f>
        <v>847.05</v>
      </c>
    </row>
    <row r="8" spans="2:8" ht="12.75">
      <c r="B8" t="s">
        <v>624</v>
      </c>
      <c r="E8">
        <v>1</v>
      </c>
      <c r="F8">
        <v>1</v>
      </c>
      <c r="G8">
        <f t="shared" si="0"/>
        <v>1</v>
      </c>
      <c r="H8" s="142">
        <f>SUM(E8*F8)*C3</f>
        <v>56.47</v>
      </c>
    </row>
    <row r="9" spans="2:8" ht="12.75">
      <c r="B9" t="s">
        <v>625</v>
      </c>
      <c r="E9">
        <v>100</v>
      </c>
      <c r="F9">
        <v>1</v>
      </c>
      <c r="G9">
        <f t="shared" si="0"/>
        <v>100</v>
      </c>
      <c r="H9" s="142">
        <f>SUM(E9*F9)*C3</f>
        <v>5647</v>
      </c>
    </row>
    <row r="10" spans="3:8" ht="12.75">
      <c r="C10" t="s">
        <v>626</v>
      </c>
      <c r="H10" s="142"/>
    </row>
    <row r="11" spans="3:8" ht="12.75">
      <c r="C11" t="s">
        <v>627</v>
      </c>
      <c r="H11" s="142"/>
    </row>
    <row r="12" spans="3:8" ht="12.75">
      <c r="C12" t="s">
        <v>628</v>
      </c>
      <c r="H12" s="142"/>
    </row>
    <row r="13" spans="2:8" ht="12.75">
      <c r="B13" t="s">
        <v>629</v>
      </c>
      <c r="E13">
        <v>15</v>
      </c>
      <c r="F13">
        <v>1</v>
      </c>
      <c r="G13">
        <f>F13*E13</f>
        <v>15</v>
      </c>
      <c r="H13" s="142">
        <f>SUM(E13*F13)*C3</f>
        <v>847.05</v>
      </c>
    </row>
    <row r="14" spans="2:8" ht="12.75">
      <c r="B14" t="s">
        <v>630</v>
      </c>
      <c r="G14">
        <f>SUM(G4:G13)</f>
        <v>196</v>
      </c>
      <c r="H14" s="142"/>
    </row>
    <row r="15" ht="12.75">
      <c r="H15" s="142"/>
    </row>
    <row r="16" spans="1:8" ht="12.75">
      <c r="A16" t="s">
        <v>631</v>
      </c>
      <c r="C16">
        <v>54.15</v>
      </c>
      <c r="H16" s="142"/>
    </row>
    <row r="17" spans="2:8" ht="12.75">
      <c r="B17" t="s">
        <v>632</v>
      </c>
      <c r="H17" s="142"/>
    </row>
    <row r="18" spans="2:8" ht="12.75">
      <c r="B18" t="s">
        <v>633</v>
      </c>
      <c r="E18">
        <v>2</v>
      </c>
      <c r="F18">
        <v>24</v>
      </c>
      <c r="G18">
        <f>F18*E18</f>
        <v>48</v>
      </c>
      <c r="H18" s="142">
        <f>SUM(E18*F18)*C16</f>
        <v>2599.2</v>
      </c>
    </row>
    <row r="19" spans="2:8" ht="12.75">
      <c r="B19" t="s">
        <v>634</v>
      </c>
      <c r="E19">
        <v>0.5</v>
      </c>
      <c r="F19">
        <v>24</v>
      </c>
      <c r="G19">
        <f aca="true" t="shared" si="1" ref="G19:G42">F19*E19</f>
        <v>12</v>
      </c>
      <c r="H19" s="142">
        <f>SUM(E19*F19)*C16</f>
        <v>649.8</v>
      </c>
    </row>
    <row r="20" spans="2:8" ht="12.75">
      <c r="B20" t="s">
        <v>635</v>
      </c>
      <c r="E20">
        <v>0.5</v>
      </c>
      <c r="F20">
        <v>24</v>
      </c>
      <c r="G20">
        <f t="shared" si="1"/>
        <v>12</v>
      </c>
      <c r="H20" s="142">
        <f>SUM(E20*F20)*C16</f>
        <v>649.8</v>
      </c>
    </row>
    <row r="21" ht="12.75">
      <c r="H21" s="142"/>
    </row>
    <row r="22" spans="2:8" ht="12.75">
      <c r="B22" t="s">
        <v>636</v>
      </c>
      <c r="E22">
        <v>1.5</v>
      </c>
      <c r="F22">
        <v>26</v>
      </c>
      <c r="G22">
        <f t="shared" si="1"/>
        <v>39</v>
      </c>
      <c r="H22" s="142">
        <f>SUM(E22*F22)*C16</f>
        <v>2111.85</v>
      </c>
    </row>
    <row r="23" ht="12.75">
      <c r="H23" s="142"/>
    </row>
    <row r="24" spans="2:8" ht="12.75">
      <c r="B24" t="s">
        <v>637</v>
      </c>
      <c r="E24">
        <v>4</v>
      </c>
      <c r="F24">
        <v>4</v>
      </c>
      <c r="G24">
        <f t="shared" si="1"/>
        <v>16</v>
      </c>
      <c r="H24" s="142">
        <f>SUM(E24*F24)*C16</f>
        <v>866.4</v>
      </c>
    </row>
    <row r="25" spans="2:8" ht="12.75">
      <c r="B25" t="s">
        <v>638</v>
      </c>
      <c r="E25">
        <v>1.5</v>
      </c>
      <c r="F25">
        <v>4</v>
      </c>
      <c r="G25">
        <f t="shared" si="1"/>
        <v>6</v>
      </c>
      <c r="H25" s="142">
        <f>SUM(E25*F25)*C16</f>
        <v>324.9</v>
      </c>
    </row>
    <row r="26" spans="2:8" ht="12.75">
      <c r="B26" t="s">
        <v>639</v>
      </c>
      <c r="E26">
        <v>320</v>
      </c>
      <c r="F26">
        <v>0.5</v>
      </c>
      <c r="G26">
        <v>0</v>
      </c>
      <c r="H26" s="142">
        <f>SUM(E26*F26)</f>
        <v>160</v>
      </c>
    </row>
    <row r="27" spans="2:8" ht="12.75">
      <c r="B27" t="s">
        <v>640</v>
      </c>
      <c r="E27">
        <v>3</v>
      </c>
      <c r="F27">
        <v>4</v>
      </c>
      <c r="G27">
        <f t="shared" si="1"/>
        <v>12</v>
      </c>
      <c r="H27" s="142">
        <f>SUM(E27*F27)*C16</f>
        <v>649.8</v>
      </c>
    </row>
    <row r="28" spans="2:8" ht="12.75">
      <c r="B28" t="s">
        <v>639</v>
      </c>
      <c r="E28">
        <v>4</v>
      </c>
      <c r="F28">
        <v>20</v>
      </c>
      <c r="G28">
        <v>0</v>
      </c>
      <c r="H28" s="142">
        <f>SUM(E28*F28)</f>
        <v>80</v>
      </c>
    </row>
    <row r="29" spans="2:8" ht="12.75">
      <c r="B29" t="s">
        <v>641</v>
      </c>
      <c r="D29" t="s">
        <v>642</v>
      </c>
      <c r="E29">
        <v>350</v>
      </c>
      <c r="F29">
        <v>4</v>
      </c>
      <c r="G29">
        <v>23</v>
      </c>
      <c r="H29" s="142">
        <v>789.48</v>
      </c>
    </row>
    <row r="30" spans="2:8" ht="12.75">
      <c r="B30" t="s">
        <v>643</v>
      </c>
      <c r="E30">
        <v>2</v>
      </c>
      <c r="F30">
        <v>4</v>
      </c>
      <c r="G30">
        <f t="shared" si="1"/>
        <v>8</v>
      </c>
      <c r="H30" s="142">
        <f>SUM(E30*F30)*C16</f>
        <v>433.2</v>
      </c>
    </row>
    <row r="31" spans="2:8" ht="12.75">
      <c r="B31" t="s">
        <v>644</v>
      </c>
      <c r="E31">
        <v>2</v>
      </c>
      <c r="F31">
        <v>52</v>
      </c>
      <c r="G31">
        <f t="shared" si="1"/>
        <v>104</v>
      </c>
      <c r="H31" s="142">
        <f>SUM(E31*F31)*C16</f>
        <v>5631.599999999999</v>
      </c>
    </row>
    <row r="32" ht="12.75">
      <c r="H32" s="142"/>
    </row>
    <row r="33" spans="2:8" ht="12.75">
      <c r="B33" t="s">
        <v>645</v>
      </c>
      <c r="E33">
        <v>1</v>
      </c>
      <c r="F33">
        <v>12</v>
      </c>
      <c r="G33">
        <f t="shared" si="1"/>
        <v>12</v>
      </c>
      <c r="H33" s="142">
        <f>SUM(E33*F33)*C16</f>
        <v>649.8</v>
      </c>
    </row>
    <row r="34" spans="2:8" ht="12.75">
      <c r="B34" t="s">
        <v>646</v>
      </c>
      <c r="E34">
        <v>1</v>
      </c>
      <c r="F34">
        <v>12</v>
      </c>
      <c r="G34">
        <f t="shared" si="1"/>
        <v>12</v>
      </c>
      <c r="H34" s="142">
        <f>SUM(E34*F34)*C16</f>
        <v>649.8</v>
      </c>
    </row>
    <row r="35" ht="12.75">
      <c r="H35" s="142"/>
    </row>
    <row r="36" spans="2:8" ht="12.75">
      <c r="B36" t="s">
        <v>647</v>
      </c>
      <c r="E36">
        <v>40</v>
      </c>
      <c r="F36">
        <v>1</v>
      </c>
      <c r="G36">
        <f t="shared" si="1"/>
        <v>40</v>
      </c>
      <c r="H36" s="142">
        <f>SUM(E36*F36)*C16</f>
        <v>2166</v>
      </c>
    </row>
    <row r="37" ht="12.75">
      <c r="H37" s="142"/>
    </row>
    <row r="38" spans="2:8" ht="12.75">
      <c r="B38" t="s">
        <v>648</v>
      </c>
      <c r="E38">
        <v>30</v>
      </c>
      <c r="F38">
        <v>1</v>
      </c>
      <c r="G38">
        <f t="shared" si="1"/>
        <v>30</v>
      </c>
      <c r="H38" s="142">
        <f>SUM(E38*F38)*C16</f>
        <v>1624.5</v>
      </c>
    </row>
    <row r="39" ht="12.75">
      <c r="H39" s="142"/>
    </row>
    <row r="40" spans="2:8" ht="12.75">
      <c r="B40" t="s">
        <v>649</v>
      </c>
      <c r="E40">
        <v>4</v>
      </c>
      <c r="F40">
        <v>12</v>
      </c>
      <c r="G40">
        <f t="shared" si="1"/>
        <v>48</v>
      </c>
      <c r="H40" s="142">
        <f>SUM(E40*F40)*C16</f>
        <v>2599.2</v>
      </c>
    </row>
    <row r="41" ht="12.75">
      <c r="H41" s="142"/>
    </row>
    <row r="42" spans="2:8" ht="12.75">
      <c r="B42" t="s">
        <v>650</v>
      </c>
      <c r="E42">
        <v>10</v>
      </c>
      <c r="F42">
        <v>1</v>
      </c>
      <c r="G42">
        <f t="shared" si="1"/>
        <v>10</v>
      </c>
      <c r="H42" s="142">
        <f>SUM(E42*F42)*C16</f>
        <v>541.5</v>
      </c>
    </row>
    <row r="43" spans="2:8" ht="12.75">
      <c r="B43" t="s">
        <v>630</v>
      </c>
      <c r="G43">
        <f>SUM(G18:G42)</f>
        <v>432</v>
      </c>
      <c r="H43" s="142"/>
    </row>
    <row r="44" ht="12.75">
      <c r="H44" s="142"/>
    </row>
    <row r="45" spans="1:8" ht="12.75">
      <c r="A45" t="s">
        <v>651</v>
      </c>
      <c r="C45">
        <v>43.29</v>
      </c>
      <c r="D45" t="s">
        <v>652</v>
      </c>
      <c r="H45" s="142"/>
    </row>
    <row r="46" ht="12.75">
      <c r="H46" s="142"/>
    </row>
    <row r="47" spans="2:8" ht="12.75">
      <c r="B47" t="s">
        <v>653</v>
      </c>
      <c r="E47">
        <v>450</v>
      </c>
      <c r="F47">
        <v>4</v>
      </c>
      <c r="G47">
        <v>30</v>
      </c>
      <c r="H47" s="142">
        <v>1356.9</v>
      </c>
    </row>
    <row r="48" spans="2:8" ht="12.75">
      <c r="B48" t="s">
        <v>654</v>
      </c>
      <c r="E48">
        <v>3</v>
      </c>
      <c r="F48">
        <v>52</v>
      </c>
      <c r="G48">
        <v>104</v>
      </c>
      <c r="H48" s="142">
        <f>SUM(E48*F48)*C45</f>
        <v>6753.24</v>
      </c>
    </row>
    <row r="49" spans="2:8" ht="12.75">
      <c r="B49" t="s">
        <v>655</v>
      </c>
      <c r="E49">
        <v>1</v>
      </c>
      <c r="F49">
        <v>12</v>
      </c>
      <c r="G49">
        <f>E49*F49</f>
        <v>12</v>
      </c>
      <c r="H49" s="142">
        <f>SUM(E49*F49)*C45</f>
        <v>519.48</v>
      </c>
    </row>
    <row r="50" spans="2:8" ht="12.75">
      <c r="B50" t="s">
        <v>656</v>
      </c>
      <c r="E50">
        <v>1</v>
      </c>
      <c r="F50">
        <v>12</v>
      </c>
      <c r="G50">
        <f>E50*F50</f>
        <v>12</v>
      </c>
      <c r="H50" s="142">
        <f>SUM(E50*F50)*C45</f>
        <v>519.48</v>
      </c>
    </row>
    <row r="51" spans="2:8" ht="12.75">
      <c r="B51" t="s">
        <v>657</v>
      </c>
      <c r="G51">
        <f>SUM(G47:G50)</f>
        <v>158</v>
      </c>
      <c r="H51" s="142"/>
    </row>
    <row r="52" ht="12.75">
      <c r="H52" s="142"/>
    </row>
    <row r="53" spans="2:8" ht="15">
      <c r="B53" s="140" t="s">
        <v>583</v>
      </c>
      <c r="C53" s="140"/>
      <c r="D53" s="140"/>
      <c r="E53" s="140"/>
      <c r="F53" s="140"/>
      <c r="G53" s="140"/>
      <c r="H53" s="143">
        <f>SUM(H4:H52)</f>
        <v>43394.05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8"/>
  <sheetViews>
    <sheetView zoomScale="130" zoomScaleNormal="130" zoomScalePageLayoutView="0" workbookViewId="0" topLeftCell="A1">
      <pane xSplit="2" ySplit="1" topLeftCell="H1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L33" sqref="L33"/>
    </sheetView>
  </sheetViews>
  <sheetFormatPr defaultColWidth="9.140625" defaultRowHeight="12.75"/>
  <cols>
    <col min="1" max="1" width="5.28125" style="0" customWidth="1"/>
    <col min="2" max="2" width="38.140625" style="0" customWidth="1"/>
    <col min="3" max="3" width="12.28125" style="139" hidden="1" customWidth="1"/>
    <col min="4" max="4" width="11.7109375" style="139" hidden="1" customWidth="1"/>
    <col min="5" max="5" width="12.28125" style="139" hidden="1" customWidth="1"/>
    <col min="6" max="6" width="12.57421875" style="139" hidden="1" customWidth="1"/>
    <col min="7" max="7" width="15.140625" style="139" hidden="1" customWidth="1"/>
    <col min="8" max="8" width="14.8515625" style="139" customWidth="1"/>
    <col min="9" max="9" width="16.00390625" style="0" customWidth="1"/>
    <col min="10" max="10" width="11.57421875" style="0" customWidth="1"/>
    <col min="11" max="11" width="15.28125" style="0" customWidth="1"/>
    <col min="12" max="12" width="12.7109375" style="0" customWidth="1"/>
  </cols>
  <sheetData>
    <row r="1" spans="3:12" ht="29.25" customHeight="1" thickBot="1" thickTop="1">
      <c r="C1" s="313" t="s">
        <v>590</v>
      </c>
      <c r="D1" s="313" t="s">
        <v>591</v>
      </c>
      <c r="E1" s="313" t="s">
        <v>592</v>
      </c>
      <c r="F1" s="313" t="s">
        <v>593</v>
      </c>
      <c r="G1" s="313" t="s">
        <v>720</v>
      </c>
      <c r="H1" s="313" t="s">
        <v>579</v>
      </c>
      <c r="I1" s="362" t="s">
        <v>743</v>
      </c>
      <c r="J1" s="362"/>
      <c r="K1" s="362"/>
      <c r="L1" s="362"/>
    </row>
    <row r="2" spans="1:12" ht="74.25" customHeight="1" thickTop="1">
      <c r="A2" s="316"/>
      <c r="B2" s="317" t="s">
        <v>589</v>
      </c>
      <c r="C2" s="224"/>
      <c r="D2" s="225"/>
      <c r="E2" s="226"/>
      <c r="F2" s="227"/>
      <c r="G2" s="228"/>
      <c r="H2" s="229" t="s">
        <v>804</v>
      </c>
      <c r="I2" s="230" t="s">
        <v>744</v>
      </c>
      <c r="J2" s="231" t="s">
        <v>745</v>
      </c>
      <c r="K2" s="232" t="s">
        <v>746</v>
      </c>
      <c r="L2" s="233" t="s">
        <v>806</v>
      </c>
    </row>
    <row r="3" spans="1:12" ht="15">
      <c r="A3" s="318"/>
      <c r="B3" s="319" t="s">
        <v>721</v>
      </c>
      <c r="C3" s="145"/>
      <c r="D3" s="137"/>
      <c r="E3" s="138"/>
      <c r="F3" s="146"/>
      <c r="G3" s="147"/>
      <c r="H3" s="315"/>
      <c r="I3" s="234"/>
      <c r="J3" s="235"/>
      <c r="K3" s="236"/>
      <c r="L3" s="237"/>
    </row>
    <row r="4" spans="1:12" ht="12.75">
      <c r="A4" s="320">
        <v>39</v>
      </c>
      <c r="B4" s="314" t="s">
        <v>595</v>
      </c>
      <c r="C4" s="145"/>
      <c r="D4" s="137"/>
      <c r="E4" s="138"/>
      <c r="F4" s="146"/>
      <c r="G4" s="147"/>
      <c r="H4" s="321">
        <v>992</v>
      </c>
      <c r="I4" s="238">
        <v>5000</v>
      </c>
      <c r="J4" s="235"/>
      <c r="K4" s="239">
        <f>SUM(H4+I4+J4)</f>
        <v>5992</v>
      </c>
      <c r="L4" s="287">
        <v>-587</v>
      </c>
    </row>
    <row r="5" spans="1:12" ht="12.75">
      <c r="A5" s="320">
        <v>46</v>
      </c>
      <c r="B5" s="314" t="s">
        <v>596</v>
      </c>
      <c r="C5" s="145">
        <v>0</v>
      </c>
      <c r="D5" s="137">
        <v>0</v>
      </c>
      <c r="E5" s="138">
        <v>0</v>
      </c>
      <c r="F5" s="146">
        <v>0</v>
      </c>
      <c r="G5" s="147">
        <v>2080</v>
      </c>
      <c r="H5" s="321">
        <v>13727.85</v>
      </c>
      <c r="I5" s="238">
        <v>40000</v>
      </c>
      <c r="J5" s="240">
        <v>-35000</v>
      </c>
      <c r="K5" s="239">
        <f aca="true" t="shared" si="0" ref="K5:K37">SUM(H5+I5+J5)</f>
        <v>18727.85</v>
      </c>
      <c r="L5" s="291">
        <v>25199.15</v>
      </c>
    </row>
    <row r="6" spans="1:12" ht="12.75">
      <c r="A6" s="320">
        <v>47</v>
      </c>
      <c r="B6" s="343" t="s">
        <v>835</v>
      </c>
      <c r="C6" s="145"/>
      <c r="D6" s="137"/>
      <c r="E6" s="138"/>
      <c r="F6" s="146"/>
      <c r="G6" s="147"/>
      <c r="H6" s="321">
        <v>0</v>
      </c>
      <c r="I6" s="238">
        <v>0</v>
      </c>
      <c r="J6" s="240">
        <v>0</v>
      </c>
      <c r="K6" s="239">
        <v>90000</v>
      </c>
      <c r="L6" s="291">
        <v>0</v>
      </c>
    </row>
    <row r="7" spans="1:12" ht="12.75">
      <c r="A7" s="320">
        <v>50</v>
      </c>
      <c r="B7" s="314" t="s">
        <v>597</v>
      </c>
      <c r="C7" s="145">
        <v>272985</v>
      </c>
      <c r="D7" s="137">
        <v>287285</v>
      </c>
      <c r="E7" s="138">
        <v>307820</v>
      </c>
      <c r="F7" s="146">
        <v>307926</v>
      </c>
      <c r="G7" s="147">
        <v>385687.86</v>
      </c>
      <c r="H7" s="321">
        <v>266951.2</v>
      </c>
      <c r="I7" s="238">
        <v>78163</v>
      </c>
      <c r="J7" s="235"/>
      <c r="K7" s="239">
        <f t="shared" si="0"/>
        <v>345114.2</v>
      </c>
      <c r="L7" s="291">
        <v>294094</v>
      </c>
    </row>
    <row r="8" spans="1:12" ht="12.75">
      <c r="A8" s="320">
        <v>51</v>
      </c>
      <c r="B8" s="314" t="s">
        <v>598</v>
      </c>
      <c r="C8" s="145">
        <v>6202</v>
      </c>
      <c r="D8" s="137">
        <v>8283</v>
      </c>
      <c r="E8" s="138">
        <v>8283</v>
      </c>
      <c r="F8" s="146">
        <v>18283</v>
      </c>
      <c r="G8" s="147">
        <v>40783</v>
      </c>
      <c r="H8" s="321">
        <v>40783</v>
      </c>
      <c r="I8" s="238"/>
      <c r="J8" s="235"/>
      <c r="K8" s="239">
        <f t="shared" si="0"/>
        <v>40783</v>
      </c>
      <c r="L8" s="291">
        <f>SUM(H8:J8)</f>
        <v>40783</v>
      </c>
    </row>
    <row r="9" spans="1:12" ht="12.75">
      <c r="A9" s="320">
        <v>52</v>
      </c>
      <c r="B9" s="314" t="s">
        <v>599</v>
      </c>
      <c r="C9" s="145">
        <v>32076</v>
      </c>
      <c r="D9" s="137">
        <v>40076</v>
      </c>
      <c r="E9" s="138">
        <v>38751</v>
      </c>
      <c r="F9" s="146">
        <v>32988.79</v>
      </c>
      <c r="G9" s="147">
        <v>44988.79</v>
      </c>
      <c r="H9" s="321">
        <v>55233.79</v>
      </c>
      <c r="I9" s="238">
        <v>12000</v>
      </c>
      <c r="J9" s="235"/>
      <c r="K9" s="239">
        <f t="shared" si="0"/>
        <v>67233.79000000001</v>
      </c>
      <c r="L9" s="291">
        <f>SUM(H9:J9)</f>
        <v>67233.79000000001</v>
      </c>
    </row>
    <row r="10" spans="1:12" ht="12.75">
      <c r="A10" s="320">
        <v>53</v>
      </c>
      <c r="B10" s="314" t="s">
        <v>667</v>
      </c>
      <c r="C10" s="145">
        <v>48591</v>
      </c>
      <c r="D10" s="137">
        <v>77091</v>
      </c>
      <c r="E10" s="138">
        <v>105591</v>
      </c>
      <c r="F10" s="146">
        <v>106838.33</v>
      </c>
      <c r="G10" s="147">
        <v>153233.33</v>
      </c>
      <c r="H10" s="321">
        <v>162504.33</v>
      </c>
      <c r="I10" s="238">
        <v>150000</v>
      </c>
      <c r="J10" s="240">
        <v>-30000</v>
      </c>
      <c r="K10" s="239">
        <f t="shared" si="0"/>
        <v>282504.32999999996</v>
      </c>
      <c r="L10" s="291">
        <v>312504</v>
      </c>
    </row>
    <row r="11" spans="1:12" ht="12.75">
      <c r="A11" s="320">
        <v>54</v>
      </c>
      <c r="B11" s="314" t="s">
        <v>600</v>
      </c>
      <c r="C11" s="145">
        <v>14734</v>
      </c>
      <c r="D11" s="137">
        <v>16812</v>
      </c>
      <c r="E11" s="138">
        <v>18865</v>
      </c>
      <c r="F11" s="146">
        <v>20255.69</v>
      </c>
      <c r="G11" s="147">
        <v>22661.39</v>
      </c>
      <c r="H11" s="321">
        <v>25285.09</v>
      </c>
      <c r="I11" s="238"/>
      <c r="J11" s="235"/>
      <c r="K11" s="239">
        <f t="shared" si="0"/>
        <v>25285.09</v>
      </c>
      <c r="L11" s="291">
        <v>29723.78</v>
      </c>
    </row>
    <row r="12" spans="1:12" ht="12.75">
      <c r="A12" s="320">
        <v>55</v>
      </c>
      <c r="B12" s="314" t="s">
        <v>668</v>
      </c>
      <c r="C12" s="145">
        <v>150163</v>
      </c>
      <c r="D12" s="137">
        <v>177863</v>
      </c>
      <c r="E12" s="138">
        <v>180563</v>
      </c>
      <c r="F12" s="146">
        <v>123701</v>
      </c>
      <c r="G12" s="147">
        <v>93701.04</v>
      </c>
      <c r="H12" s="321">
        <v>118701.04</v>
      </c>
      <c r="I12" s="238">
        <v>50000</v>
      </c>
      <c r="J12" s="240">
        <v>-153000</v>
      </c>
      <c r="K12" s="239">
        <f t="shared" si="0"/>
        <v>15701.039999999979</v>
      </c>
      <c r="L12" s="291">
        <v>120273.04</v>
      </c>
    </row>
    <row r="13" spans="1:12" ht="12.75">
      <c r="A13" s="320">
        <v>56</v>
      </c>
      <c r="B13" s="314" t="s">
        <v>601</v>
      </c>
      <c r="C13" s="145">
        <v>282099</v>
      </c>
      <c r="D13" s="137">
        <v>244444</v>
      </c>
      <c r="E13" s="138">
        <v>270926</v>
      </c>
      <c r="F13" s="146">
        <v>307926.35</v>
      </c>
      <c r="G13" s="147">
        <v>344926.35</v>
      </c>
      <c r="H13" s="321">
        <v>381926.15</v>
      </c>
      <c r="I13" s="238">
        <v>37000</v>
      </c>
      <c r="J13" s="235"/>
      <c r="K13" s="239">
        <f t="shared" si="0"/>
        <v>418926.15</v>
      </c>
      <c r="L13" s="291">
        <f>SUM(H13:J13)</f>
        <v>418926.15</v>
      </c>
    </row>
    <row r="14" spans="1:12" ht="12.75">
      <c r="A14" s="320">
        <v>59</v>
      </c>
      <c r="B14" s="314" t="s">
        <v>603</v>
      </c>
      <c r="C14" s="145">
        <v>0</v>
      </c>
      <c r="D14" s="137">
        <v>0</v>
      </c>
      <c r="E14" s="138">
        <v>5000</v>
      </c>
      <c r="F14" s="146">
        <v>6504</v>
      </c>
      <c r="G14" s="147">
        <v>9015.6</v>
      </c>
      <c r="H14" s="321">
        <v>14015.6</v>
      </c>
      <c r="I14" s="238">
        <v>15000</v>
      </c>
      <c r="J14" s="235"/>
      <c r="K14" s="239">
        <f t="shared" si="0"/>
        <v>29015.6</v>
      </c>
      <c r="L14" s="291">
        <f>SUM(H14:J14)</f>
        <v>29015.6</v>
      </c>
    </row>
    <row r="15" spans="1:12" ht="12.75">
      <c r="A15" s="320">
        <v>60</v>
      </c>
      <c r="B15" s="340" t="s">
        <v>685</v>
      </c>
      <c r="C15" s="145">
        <v>0</v>
      </c>
      <c r="D15" s="137">
        <v>0</v>
      </c>
      <c r="E15" s="138">
        <v>0</v>
      </c>
      <c r="F15" s="146">
        <v>0</v>
      </c>
      <c r="G15" s="147">
        <v>10000</v>
      </c>
      <c r="H15" s="321">
        <v>40000</v>
      </c>
      <c r="I15" s="238">
        <v>25000</v>
      </c>
      <c r="J15" s="240"/>
      <c r="K15" s="239">
        <f t="shared" si="0"/>
        <v>65000</v>
      </c>
      <c r="L15" s="291">
        <v>65000</v>
      </c>
    </row>
    <row r="16" spans="1:15" ht="12.75">
      <c r="A16" s="320">
        <v>63</v>
      </c>
      <c r="B16" s="314" t="s">
        <v>606</v>
      </c>
      <c r="C16" s="145">
        <v>7069</v>
      </c>
      <c r="D16" s="137">
        <v>7069</v>
      </c>
      <c r="E16" s="138">
        <v>7069</v>
      </c>
      <c r="F16" s="146">
        <v>7069.21</v>
      </c>
      <c r="G16" s="147">
        <f>SUM(F16:F16)</f>
        <v>7069.21</v>
      </c>
      <c r="H16" s="321">
        <v>7069.21</v>
      </c>
      <c r="I16" s="238"/>
      <c r="J16" s="235"/>
      <c r="K16" s="239">
        <f t="shared" si="0"/>
        <v>7069.21</v>
      </c>
      <c r="L16" s="291">
        <f>SUM(H16:J16)</f>
        <v>7069.21</v>
      </c>
      <c r="O16" t="s">
        <v>28</v>
      </c>
    </row>
    <row r="17" spans="1:12" ht="12.75">
      <c r="A17" s="318"/>
      <c r="B17" s="314"/>
      <c r="C17" s="145"/>
      <c r="D17" s="137"/>
      <c r="E17" s="138"/>
      <c r="F17" s="146"/>
      <c r="G17" s="147"/>
      <c r="H17" s="321"/>
      <c r="I17" s="238"/>
      <c r="J17" s="235"/>
      <c r="K17" s="239">
        <f t="shared" si="0"/>
        <v>0</v>
      </c>
      <c r="L17" s="291"/>
    </row>
    <row r="18" spans="1:12" ht="15">
      <c r="A18" s="318"/>
      <c r="B18" s="319" t="s">
        <v>722</v>
      </c>
      <c r="C18" s="145"/>
      <c r="D18" s="137"/>
      <c r="E18" s="138"/>
      <c r="F18" s="146"/>
      <c r="G18" s="147"/>
      <c r="H18" s="321"/>
      <c r="I18" s="238"/>
      <c r="J18" s="235"/>
      <c r="K18" s="239">
        <f t="shared" si="0"/>
        <v>0</v>
      </c>
      <c r="L18" s="291"/>
    </row>
    <row r="19" spans="1:12" ht="12.75">
      <c r="A19" s="322">
        <v>61</v>
      </c>
      <c r="B19" s="314" t="s">
        <v>604</v>
      </c>
      <c r="C19" s="145">
        <v>129231</v>
      </c>
      <c r="D19" s="137">
        <v>135231</v>
      </c>
      <c r="E19" s="138">
        <v>141231</v>
      </c>
      <c r="F19" s="146">
        <v>155860.38</v>
      </c>
      <c r="G19" s="147">
        <v>82738.18</v>
      </c>
      <c r="H19" s="321">
        <v>30854</v>
      </c>
      <c r="I19" s="238">
        <v>14500</v>
      </c>
      <c r="J19" s="235"/>
      <c r="K19" s="239">
        <f t="shared" si="0"/>
        <v>45354</v>
      </c>
      <c r="L19" s="291">
        <v>44981.91</v>
      </c>
    </row>
    <row r="20" spans="1:12" ht="12.75">
      <c r="A20" s="322">
        <v>62</v>
      </c>
      <c r="B20" s="314" t="s">
        <v>605</v>
      </c>
      <c r="C20" s="145">
        <v>74966</v>
      </c>
      <c r="D20" s="137">
        <v>77977</v>
      </c>
      <c r="E20" s="138">
        <v>119255</v>
      </c>
      <c r="F20" s="146">
        <v>161095.09</v>
      </c>
      <c r="G20" s="147">
        <v>184023.09</v>
      </c>
      <c r="H20" s="321">
        <v>196810</v>
      </c>
      <c r="I20" s="238"/>
      <c r="J20" s="235"/>
      <c r="K20" s="239">
        <f t="shared" si="0"/>
        <v>196810</v>
      </c>
      <c r="L20" s="291">
        <v>204929.19</v>
      </c>
    </row>
    <row r="21" spans="1:12" ht="12.75">
      <c r="A21" s="322">
        <v>64</v>
      </c>
      <c r="B21" s="314" t="s">
        <v>723</v>
      </c>
      <c r="C21" s="145">
        <v>9488</v>
      </c>
      <c r="D21" s="137">
        <v>7802</v>
      </c>
      <c r="E21" s="138">
        <v>7802</v>
      </c>
      <c r="F21" s="146">
        <v>7802.28</v>
      </c>
      <c r="G21" s="147">
        <v>5405.28</v>
      </c>
      <c r="H21" s="321">
        <v>5405.28</v>
      </c>
      <c r="I21" s="238"/>
      <c r="J21" s="235"/>
      <c r="K21" s="239">
        <f t="shared" si="0"/>
        <v>5405.28</v>
      </c>
      <c r="L21" s="291">
        <v>5405.28</v>
      </c>
    </row>
    <row r="22" spans="1:12" ht="12.75">
      <c r="A22" s="322">
        <v>65</v>
      </c>
      <c r="B22" s="314" t="s">
        <v>611</v>
      </c>
      <c r="C22" s="145">
        <v>2151</v>
      </c>
      <c r="D22" s="137">
        <v>1151</v>
      </c>
      <c r="E22" s="138">
        <v>1151</v>
      </c>
      <c r="F22" s="146">
        <v>1201.15</v>
      </c>
      <c r="G22" s="147">
        <f>SUM(F22:F22)</f>
        <v>1201.15</v>
      </c>
      <c r="H22" s="321">
        <v>1201.15</v>
      </c>
      <c r="I22" s="238"/>
      <c r="J22" s="235"/>
      <c r="K22" s="239">
        <f t="shared" si="0"/>
        <v>1201.15</v>
      </c>
      <c r="L22" s="291">
        <f>SUM(H22:J22)</f>
        <v>1201.15</v>
      </c>
    </row>
    <row r="23" spans="1:12" ht="12.75">
      <c r="A23" s="322">
        <v>66</v>
      </c>
      <c r="B23" s="314" t="s">
        <v>612</v>
      </c>
      <c r="C23" s="145">
        <v>10369</v>
      </c>
      <c r="D23" s="137">
        <v>12356</v>
      </c>
      <c r="E23" s="138">
        <v>14046</v>
      </c>
      <c r="F23" s="146">
        <v>14125.3</v>
      </c>
      <c r="G23" s="147">
        <v>14240</v>
      </c>
      <c r="H23" s="321">
        <v>12362.53</v>
      </c>
      <c r="I23" s="238"/>
      <c r="J23" s="235"/>
      <c r="K23" s="239">
        <f t="shared" si="0"/>
        <v>12362.53</v>
      </c>
      <c r="L23" s="291">
        <v>17342.53</v>
      </c>
    </row>
    <row r="24" spans="1:12" ht="12.75">
      <c r="A24" s="322">
        <v>13</v>
      </c>
      <c r="B24" s="314" t="s">
        <v>594</v>
      </c>
      <c r="C24" s="145">
        <v>0</v>
      </c>
      <c r="D24" s="137">
        <v>0</v>
      </c>
      <c r="E24" s="138">
        <v>0</v>
      </c>
      <c r="F24" s="146">
        <v>0</v>
      </c>
      <c r="G24" s="147">
        <v>618606</v>
      </c>
      <c r="H24" s="321">
        <v>1229588</v>
      </c>
      <c r="I24" s="238"/>
      <c r="J24" s="235"/>
      <c r="K24" s="239">
        <f t="shared" si="0"/>
        <v>1229588</v>
      </c>
      <c r="L24" s="291">
        <v>1207177.08</v>
      </c>
    </row>
    <row r="25" spans="1:12" ht="12.75">
      <c r="A25" s="322">
        <v>14</v>
      </c>
      <c r="B25" s="314" t="s">
        <v>805</v>
      </c>
      <c r="C25" s="145"/>
      <c r="D25" s="137"/>
      <c r="E25" s="138"/>
      <c r="F25" s="146"/>
      <c r="G25" s="147"/>
      <c r="H25" s="321">
        <v>6364.41</v>
      </c>
      <c r="I25" s="238"/>
      <c r="J25" s="235"/>
      <c r="K25" s="239">
        <f t="shared" si="0"/>
        <v>6364.41</v>
      </c>
      <c r="L25" s="291">
        <v>7461.07</v>
      </c>
    </row>
    <row r="26" spans="1:12" ht="12.75">
      <c r="A26" s="322">
        <v>67</v>
      </c>
      <c r="B26" s="314" t="s">
        <v>607</v>
      </c>
      <c r="C26" s="145">
        <v>237</v>
      </c>
      <c r="D26" s="137">
        <v>237</v>
      </c>
      <c r="E26" s="138">
        <v>237</v>
      </c>
      <c r="F26" s="146">
        <v>237.34</v>
      </c>
      <c r="G26" s="147">
        <f>SUM(F26:F26)</f>
        <v>237.34</v>
      </c>
      <c r="H26" s="321">
        <v>237</v>
      </c>
      <c r="I26" s="238"/>
      <c r="J26" s="235"/>
      <c r="K26" s="239">
        <f t="shared" si="0"/>
        <v>237</v>
      </c>
      <c r="L26" s="291">
        <f>SUM(H26:J26)</f>
        <v>237</v>
      </c>
    </row>
    <row r="27" spans="1:12" ht="12.75">
      <c r="A27" s="322">
        <v>58</v>
      </c>
      <c r="B27" s="314" t="s">
        <v>602</v>
      </c>
      <c r="C27" s="145">
        <v>2548</v>
      </c>
      <c r="D27" s="137">
        <v>2548</v>
      </c>
      <c r="E27" s="138">
        <v>2548</v>
      </c>
      <c r="F27" s="146">
        <v>1387</v>
      </c>
      <c r="G27" s="147">
        <v>1356.68</v>
      </c>
      <c r="H27" s="321">
        <v>1356.68</v>
      </c>
      <c r="I27" s="238"/>
      <c r="J27" s="235"/>
      <c r="K27" s="239">
        <f t="shared" si="0"/>
        <v>1356.68</v>
      </c>
      <c r="L27" s="291">
        <v>1356.68</v>
      </c>
    </row>
    <row r="28" spans="1:12" ht="12.75">
      <c r="A28" s="322">
        <v>69</v>
      </c>
      <c r="B28" s="314" t="s">
        <v>608</v>
      </c>
      <c r="C28" s="145">
        <v>24696</v>
      </c>
      <c r="D28" s="137">
        <v>25198</v>
      </c>
      <c r="E28" s="138">
        <v>25551</v>
      </c>
      <c r="F28" s="146">
        <v>35527.68</v>
      </c>
      <c r="G28" s="147">
        <v>33668.37</v>
      </c>
      <c r="H28" s="321">
        <v>29500</v>
      </c>
      <c r="I28" s="238"/>
      <c r="J28" s="235"/>
      <c r="K28" s="239">
        <f t="shared" si="0"/>
        <v>29500</v>
      </c>
      <c r="L28" s="291">
        <f>SUM(H28:J28)</f>
        <v>29500</v>
      </c>
    </row>
    <row r="29" spans="1:12" ht="13.5" thickBot="1">
      <c r="A29" s="318"/>
      <c r="B29" s="314"/>
      <c r="C29" s="145"/>
      <c r="D29" s="137"/>
      <c r="E29" s="138"/>
      <c r="F29" s="146"/>
      <c r="G29" s="147"/>
      <c r="H29" s="315"/>
      <c r="I29" s="241"/>
      <c r="J29" s="242"/>
      <c r="K29" s="243"/>
      <c r="L29" s="312"/>
    </row>
    <row r="30" spans="1:12" ht="15.75" thickBot="1">
      <c r="A30" s="323"/>
      <c r="B30" s="324" t="s">
        <v>724</v>
      </c>
      <c r="C30" s="216">
        <f aca="true" t="shared" si="1" ref="C30:J30">SUM(C3:C29)</f>
        <v>1067605</v>
      </c>
      <c r="D30" s="216">
        <f t="shared" si="1"/>
        <v>1121423</v>
      </c>
      <c r="E30" s="216">
        <f t="shared" si="1"/>
        <v>1254689</v>
      </c>
      <c r="F30" s="216">
        <f t="shared" si="1"/>
        <v>1308728.59</v>
      </c>
      <c r="G30" s="216">
        <f t="shared" si="1"/>
        <v>2055622.6600000001</v>
      </c>
      <c r="H30" s="244">
        <f t="shared" si="1"/>
        <v>2640868.31</v>
      </c>
      <c r="I30" s="220">
        <f t="shared" si="1"/>
        <v>426663</v>
      </c>
      <c r="J30" s="325">
        <f t="shared" si="1"/>
        <v>-218000</v>
      </c>
      <c r="K30" s="326">
        <f t="shared" si="0"/>
        <v>2849531.31</v>
      </c>
      <c r="L30" s="327">
        <f>SUM(L3:L29)</f>
        <v>2928826.6100000003</v>
      </c>
    </row>
    <row r="31" spans="3:12" ht="14.25" thickBot="1" thickTop="1">
      <c r="C31" s="145"/>
      <c r="D31" s="137"/>
      <c r="E31" s="138"/>
      <c r="F31" s="146"/>
      <c r="G31" s="147"/>
      <c r="I31" s="297"/>
      <c r="J31" s="341"/>
      <c r="K31" s="297"/>
      <c r="L31" s="342"/>
    </row>
    <row r="32" spans="1:12" ht="15.75" thickTop="1">
      <c r="A32" s="328" t="s">
        <v>725</v>
      </c>
      <c r="B32" s="329"/>
      <c r="C32" s="330"/>
      <c r="D32" s="331"/>
      <c r="E32" s="332"/>
      <c r="F32" s="333"/>
      <c r="G32" s="334"/>
      <c r="H32" s="335"/>
      <c r="I32" s="336"/>
      <c r="J32" s="337"/>
      <c r="K32" s="338"/>
      <c r="L32" s="339"/>
    </row>
    <row r="33" spans="1:12" ht="12.75">
      <c r="A33" s="318">
        <v>25</v>
      </c>
      <c r="B33" s="340" t="s">
        <v>831</v>
      </c>
      <c r="C33" s="145">
        <v>342884</v>
      </c>
      <c r="D33" s="137">
        <v>459415</v>
      </c>
      <c r="E33" s="138">
        <v>520036</v>
      </c>
      <c r="F33" s="146">
        <v>582217</v>
      </c>
      <c r="G33" s="147">
        <v>430780.63</v>
      </c>
      <c r="H33" s="321">
        <v>255419.34</v>
      </c>
      <c r="I33" s="309">
        <v>113739</v>
      </c>
      <c r="J33" s="310">
        <v>-111736</v>
      </c>
      <c r="K33" s="311">
        <f t="shared" si="0"/>
        <v>257422.33999999997</v>
      </c>
      <c r="L33" s="291">
        <f>SUM(H33:J33)</f>
        <v>257422.33999999997</v>
      </c>
    </row>
    <row r="34" spans="1:12" ht="12.75">
      <c r="A34" s="318">
        <v>44</v>
      </c>
      <c r="B34" s="314" t="s">
        <v>609</v>
      </c>
      <c r="C34" s="145">
        <v>3119</v>
      </c>
      <c r="D34" s="137">
        <v>2770</v>
      </c>
      <c r="E34" s="138">
        <v>2215</v>
      </c>
      <c r="F34" s="146">
        <v>2796.74</v>
      </c>
      <c r="G34" s="147">
        <v>2285.82</v>
      </c>
      <c r="H34" s="321">
        <v>3285.44</v>
      </c>
      <c r="I34" s="238"/>
      <c r="J34" s="235"/>
      <c r="K34" s="239">
        <f t="shared" si="0"/>
        <v>3285.44</v>
      </c>
      <c r="L34" s="288">
        <v>2222.65</v>
      </c>
    </row>
    <row r="35" spans="1:12" ht="12.75">
      <c r="A35" s="318">
        <v>45</v>
      </c>
      <c r="B35" s="314" t="s">
        <v>610</v>
      </c>
      <c r="C35" s="145">
        <v>7357</v>
      </c>
      <c r="D35" s="137">
        <v>10680</v>
      </c>
      <c r="E35" s="138">
        <v>12103</v>
      </c>
      <c r="F35" s="146">
        <v>11014.71</v>
      </c>
      <c r="G35" s="147">
        <v>10583.36</v>
      </c>
      <c r="H35" s="321">
        <v>10739.96</v>
      </c>
      <c r="I35" s="238"/>
      <c r="J35" s="235"/>
      <c r="K35" s="239">
        <f t="shared" si="0"/>
        <v>10739.96</v>
      </c>
      <c r="L35" s="288">
        <v>10739.96</v>
      </c>
    </row>
    <row r="36" spans="1:12" ht="12.75">
      <c r="A36" s="318">
        <v>68</v>
      </c>
      <c r="B36" s="314" t="s">
        <v>613</v>
      </c>
      <c r="C36" s="145">
        <v>309</v>
      </c>
      <c r="D36" s="137">
        <v>310</v>
      </c>
      <c r="E36" s="138">
        <v>330</v>
      </c>
      <c r="F36" s="146">
        <v>330</v>
      </c>
      <c r="G36" s="147">
        <v>330.27</v>
      </c>
      <c r="H36" s="321">
        <v>349.34</v>
      </c>
      <c r="I36" s="238"/>
      <c r="J36" s="235"/>
      <c r="K36" s="239">
        <f t="shared" si="0"/>
        <v>349.34</v>
      </c>
      <c r="L36" s="288">
        <v>349.66</v>
      </c>
    </row>
    <row r="37" spans="1:12" ht="13.5" thickBot="1">
      <c r="A37" s="318">
        <v>70</v>
      </c>
      <c r="B37" s="314" t="s">
        <v>614</v>
      </c>
      <c r="C37" s="145">
        <v>147664</v>
      </c>
      <c r="D37" s="137">
        <v>153803</v>
      </c>
      <c r="E37" s="138">
        <v>160847</v>
      </c>
      <c r="F37" s="146">
        <v>166264</v>
      </c>
      <c r="G37" s="147">
        <v>164351</v>
      </c>
      <c r="H37" s="321">
        <v>171855</v>
      </c>
      <c r="I37" s="241"/>
      <c r="J37" s="242"/>
      <c r="K37" s="243">
        <f t="shared" si="0"/>
        <v>171855</v>
      </c>
      <c r="L37" s="289">
        <v>144217.06</v>
      </c>
    </row>
    <row r="38" spans="1:12" ht="15.75" thickBot="1">
      <c r="A38" s="323"/>
      <c r="B38" s="324" t="s">
        <v>726</v>
      </c>
      <c r="C38" s="218">
        <f>SUM(C33:C37)</f>
        <v>501333</v>
      </c>
      <c r="D38" s="219">
        <f aca="true" t="shared" si="2" ref="D38:L38">SUM(D33:D37)</f>
        <v>626978</v>
      </c>
      <c r="E38" s="220">
        <f t="shared" si="2"/>
        <v>695531</v>
      </c>
      <c r="F38" s="217">
        <f t="shared" si="2"/>
        <v>762622.45</v>
      </c>
      <c r="G38" s="216">
        <f t="shared" si="2"/>
        <v>608331.0800000001</v>
      </c>
      <c r="H38" s="245">
        <f t="shared" si="2"/>
        <v>441649.08</v>
      </c>
      <c r="I38" s="244">
        <f t="shared" si="2"/>
        <v>113739</v>
      </c>
      <c r="J38" s="244">
        <f t="shared" si="2"/>
        <v>-111736</v>
      </c>
      <c r="K38" s="244">
        <f t="shared" si="2"/>
        <v>443652.08</v>
      </c>
      <c r="L38" s="290">
        <f t="shared" si="2"/>
        <v>414951.6699999999</v>
      </c>
    </row>
    <row r="39" ht="13.5" thickTop="1"/>
  </sheetData>
  <sheetProtection/>
  <mergeCells count="1">
    <mergeCell ref="I1:L1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9">
      <selection activeCell="A31" sqref="A31:IV31"/>
    </sheetView>
  </sheetViews>
  <sheetFormatPr defaultColWidth="9.140625" defaultRowHeight="12.75"/>
  <cols>
    <col min="1" max="1" width="3.140625" style="115" customWidth="1"/>
    <col min="2" max="2" width="5.140625" style="115" customWidth="1"/>
    <col min="3" max="3" width="10.7109375" style="115" customWidth="1"/>
    <col min="4" max="4" width="27.28125" style="115" customWidth="1"/>
    <col min="5" max="5" width="15.140625" style="122" customWidth="1"/>
    <col min="6" max="6" width="4.00390625" style="115" customWidth="1"/>
    <col min="7" max="7" width="13.00390625" style="122" customWidth="1"/>
    <col min="8" max="8" width="13.8515625" style="115" customWidth="1"/>
    <col min="9" max="9" width="5.140625" style="115" customWidth="1"/>
    <col min="10" max="10" width="16.28125" style="115" customWidth="1"/>
    <col min="11" max="11" width="13.28125" style="115" customWidth="1"/>
    <col min="12" max="16384" width="9.140625" style="115" customWidth="1"/>
  </cols>
  <sheetData>
    <row r="1" spans="1:7" ht="21">
      <c r="A1" s="246" t="s">
        <v>747</v>
      </c>
      <c r="B1" s="246"/>
      <c r="C1" s="246"/>
      <c r="D1" s="246"/>
      <c r="E1" s="247"/>
      <c r="F1" s="246"/>
      <c r="G1" s="247"/>
    </row>
    <row r="2" spans="5:11" s="112" customFormat="1" ht="21.75" customHeight="1">
      <c r="E2" s="113" t="s">
        <v>578</v>
      </c>
      <c r="G2" s="113" t="s">
        <v>579</v>
      </c>
      <c r="H2" s="114" t="s">
        <v>743</v>
      </c>
      <c r="J2" s="248" t="s">
        <v>743</v>
      </c>
      <c r="K2" s="248" t="s">
        <v>765</v>
      </c>
    </row>
    <row r="3" spans="2:11" ht="61.5" customHeight="1" thickBot="1">
      <c r="B3" s="116" t="s">
        <v>748</v>
      </c>
      <c r="E3" s="148" t="s">
        <v>749</v>
      </c>
      <c r="F3" s="271"/>
      <c r="G3" s="280" t="s">
        <v>793</v>
      </c>
      <c r="H3" s="148" t="s">
        <v>789</v>
      </c>
      <c r="I3" s="271"/>
      <c r="J3" s="272" t="s">
        <v>768</v>
      </c>
      <c r="K3" s="273" t="s">
        <v>766</v>
      </c>
    </row>
    <row r="4" spans="1:10" ht="15.75">
      <c r="A4" s="117" t="s">
        <v>580</v>
      </c>
      <c r="B4" s="117"/>
      <c r="C4" s="117"/>
      <c r="E4" s="118">
        <v>940838</v>
      </c>
      <c r="F4" s="119"/>
      <c r="G4" s="120">
        <v>708712</v>
      </c>
      <c r="H4" s="120"/>
      <c r="I4" s="119"/>
      <c r="J4" s="249"/>
    </row>
    <row r="5" spans="2:10" ht="15.75">
      <c r="B5" s="115" t="s">
        <v>790</v>
      </c>
      <c r="E5" s="121"/>
      <c r="H5" s="122">
        <v>-500000</v>
      </c>
      <c r="J5" s="250"/>
    </row>
    <row r="6" spans="2:10" ht="15.75">
      <c r="B6" s="115" t="s">
        <v>791</v>
      </c>
      <c r="E6" s="121"/>
      <c r="H6" s="122">
        <v>159949</v>
      </c>
      <c r="J6" s="250"/>
    </row>
    <row r="7" spans="2:10" s="277" customFormat="1" ht="15.75">
      <c r="B7" s="277" t="s">
        <v>791</v>
      </c>
      <c r="E7" s="278"/>
      <c r="G7" s="279"/>
      <c r="H7" s="279">
        <v>4474</v>
      </c>
      <c r="J7" s="281"/>
    </row>
    <row r="8" spans="2:10" ht="16.5" thickBot="1">
      <c r="B8" s="115" t="s">
        <v>792</v>
      </c>
      <c r="E8" s="121"/>
      <c r="H8" s="122">
        <v>-468266.28</v>
      </c>
      <c r="J8" s="250"/>
    </row>
    <row r="9" spans="1:11" ht="16.5" thickBot="1">
      <c r="A9" s="123"/>
      <c r="B9" s="123"/>
      <c r="C9" s="123"/>
      <c r="D9" s="115" t="s">
        <v>581</v>
      </c>
      <c r="E9" s="124">
        <f>SUM(E4:E8)</f>
        <v>940838</v>
      </c>
      <c r="F9" s="125"/>
      <c r="G9" s="126">
        <f>SUM(G4:G8)</f>
        <v>708712</v>
      </c>
      <c r="H9" s="126">
        <f>SUM(H4:H8)</f>
        <v>-803843.28</v>
      </c>
      <c r="I9" s="125"/>
      <c r="J9" s="251">
        <f>SUM(G9:H9)</f>
        <v>-95131.28000000003</v>
      </c>
      <c r="K9" s="270">
        <f>'FY25 Expense'!F331*0.15</f>
        <v>294891.77999999997</v>
      </c>
    </row>
    <row r="10" spans="1:10" ht="15.75">
      <c r="A10" s="117"/>
      <c r="B10" s="117"/>
      <c r="C10" s="117"/>
      <c r="E10" s="121"/>
      <c r="H10" s="122"/>
      <c r="J10" s="250"/>
    </row>
    <row r="11" spans="1:11" s="277" customFormat="1" ht="15.75">
      <c r="A11" s="117"/>
      <c r="B11" s="117"/>
      <c r="C11" s="117"/>
      <c r="D11" s="277" t="s">
        <v>797</v>
      </c>
      <c r="E11" s="278"/>
      <c r="G11" s="279"/>
      <c r="H11" s="279"/>
      <c r="J11" s="281"/>
      <c r="K11" s="281">
        <f>J9-K9</f>
        <v>-390023.06</v>
      </c>
    </row>
    <row r="12" spans="1:10" s="277" customFormat="1" ht="15.75">
      <c r="A12" s="117"/>
      <c r="B12" s="117"/>
      <c r="C12" s="117"/>
      <c r="E12" s="278"/>
      <c r="G12" s="279"/>
      <c r="H12" s="279"/>
      <c r="J12" s="281"/>
    </row>
    <row r="13" spans="1:10" ht="15.75">
      <c r="A13" s="117" t="s">
        <v>582</v>
      </c>
      <c r="B13" s="117"/>
      <c r="C13" s="117"/>
      <c r="E13" s="121">
        <v>848517</v>
      </c>
      <c r="G13" s="122">
        <v>922673</v>
      </c>
      <c r="H13" s="122"/>
      <c r="J13" s="250"/>
    </row>
    <row r="14" spans="1:10" ht="15.75">
      <c r="A14" s="117"/>
      <c r="B14" s="115" t="s">
        <v>794</v>
      </c>
      <c r="C14" s="117"/>
      <c r="E14" s="121"/>
      <c r="H14" s="122"/>
      <c r="J14" s="250"/>
    </row>
    <row r="15" spans="1:10" ht="15.75">
      <c r="A15" s="117"/>
      <c r="B15" s="115" t="s">
        <v>795</v>
      </c>
      <c r="C15" s="117"/>
      <c r="E15" s="121"/>
      <c r="H15" s="122"/>
      <c r="J15" s="250"/>
    </row>
    <row r="16" spans="2:10" ht="15.75">
      <c r="B16" s="115" t="s">
        <v>796</v>
      </c>
      <c r="E16" s="121"/>
      <c r="H16" s="122"/>
      <c r="J16" s="250"/>
    </row>
    <row r="17" spans="5:10" ht="15.75">
      <c r="E17" s="121"/>
      <c r="H17" s="122"/>
      <c r="J17" s="250"/>
    </row>
    <row r="18" spans="5:10" ht="16.5" thickBot="1">
      <c r="E18" s="121"/>
      <c r="G18" s="115"/>
      <c r="H18" s="122"/>
      <c r="J18" s="250"/>
    </row>
    <row r="19" spans="1:12" ht="16.5" thickBot="1">
      <c r="A19" s="123"/>
      <c r="B19" s="123"/>
      <c r="C19" s="123"/>
      <c r="D19" s="115" t="s">
        <v>581</v>
      </c>
      <c r="E19" s="124">
        <f>SUM(E13:E18)</f>
        <v>848517</v>
      </c>
      <c r="F19" s="125"/>
      <c r="G19" s="126">
        <f>SUM(G13:G18)</f>
        <v>922673</v>
      </c>
      <c r="H19" s="126">
        <f>SUM(H15:H18)</f>
        <v>0</v>
      </c>
      <c r="I19" s="125"/>
      <c r="J19" s="251">
        <f>SUM(G19:H19)</f>
        <v>922673</v>
      </c>
      <c r="K19" s="270">
        <f>'FY25 Expense'!F248*0.15</f>
        <v>428075.0775</v>
      </c>
      <c r="L19" s="301"/>
    </row>
    <row r="20" spans="1:12" ht="15.75">
      <c r="A20" s="117"/>
      <c r="B20" s="117"/>
      <c r="C20" s="117"/>
      <c r="E20" s="121"/>
      <c r="H20" s="122"/>
      <c r="J20" s="250"/>
      <c r="L20" s="301"/>
    </row>
    <row r="21" spans="1:12" s="277" customFormat="1" ht="15.75">
      <c r="A21" s="117"/>
      <c r="B21" s="117"/>
      <c r="C21" s="117"/>
      <c r="D21" s="277" t="s">
        <v>798</v>
      </c>
      <c r="E21" s="278"/>
      <c r="G21" s="279"/>
      <c r="H21" s="279"/>
      <c r="J21" s="281"/>
      <c r="K21" s="281">
        <f>J19-K19</f>
        <v>494597.9225</v>
      </c>
      <c r="L21" s="301"/>
    </row>
    <row r="22" spans="1:12" s="277" customFormat="1" ht="16.5" thickBot="1">
      <c r="A22" s="117"/>
      <c r="B22" s="117"/>
      <c r="C22" s="117"/>
      <c r="E22" s="278"/>
      <c r="G22" s="279"/>
      <c r="H22" s="279"/>
      <c r="J22" s="281"/>
      <c r="L22" s="301"/>
    </row>
    <row r="23" spans="1:12" ht="16.5" thickBot="1">
      <c r="A23" s="123"/>
      <c r="B23" s="123"/>
      <c r="C23" s="123"/>
      <c r="D23" s="115" t="s">
        <v>583</v>
      </c>
      <c r="E23" s="127">
        <f>SUM(E9+E19)</f>
        <v>1789355</v>
      </c>
      <c r="F23" s="128"/>
      <c r="G23" s="127">
        <f>SUM(G9+G19)</f>
        <v>1631385</v>
      </c>
      <c r="H23" s="127">
        <f>SUM(H9+H19)</f>
        <v>-803843.28</v>
      </c>
      <c r="I23" s="127"/>
      <c r="J23" s="252">
        <f>SUM(J9+J19)</f>
        <v>827541.72</v>
      </c>
      <c r="K23" s="282">
        <f>K9+K19</f>
        <v>722966.8574999999</v>
      </c>
      <c r="L23" s="302"/>
    </row>
    <row r="24" spans="1:10" ht="16.5" thickTop="1">
      <c r="A24" s="123"/>
      <c r="B24" s="123"/>
      <c r="C24" s="123"/>
      <c r="E24" s="121"/>
      <c r="F24" s="253"/>
      <c r="G24" s="121"/>
      <c r="H24" s="254"/>
      <c r="I24" s="254"/>
      <c r="J24" s="250"/>
    </row>
    <row r="25" spans="1:11" s="277" customFormat="1" ht="15.75">
      <c r="A25" s="123"/>
      <c r="B25" s="123"/>
      <c r="C25" s="123"/>
      <c r="D25" s="277" t="s">
        <v>799</v>
      </c>
      <c r="E25" s="278"/>
      <c r="F25" s="253"/>
      <c r="G25" s="278"/>
      <c r="H25" s="254"/>
      <c r="I25" s="254"/>
      <c r="J25" s="281"/>
      <c r="K25" s="281">
        <f>J23-K23</f>
        <v>104574.86250000005</v>
      </c>
    </row>
    <row r="26" spans="1:10" s="277" customFormat="1" ht="15.75">
      <c r="A26" s="123"/>
      <c r="B26" s="123"/>
      <c r="C26" s="123"/>
      <c r="E26" s="278"/>
      <c r="F26" s="253"/>
      <c r="G26" s="278"/>
      <c r="H26" s="254"/>
      <c r="I26" s="254"/>
      <c r="J26" s="281"/>
    </row>
    <row r="27" spans="1:7" ht="15.75">
      <c r="A27" s="255" t="s">
        <v>584</v>
      </c>
      <c r="B27" s="255"/>
      <c r="C27" s="255"/>
      <c r="D27" s="256"/>
      <c r="E27" s="256"/>
      <c r="F27" s="256"/>
      <c r="G27" s="256"/>
    </row>
    <row r="28" spans="1:7" ht="15.75">
      <c r="A28" s="255"/>
      <c r="B28" s="255" t="s">
        <v>585</v>
      </c>
      <c r="C28" s="255"/>
      <c r="D28" s="256"/>
      <c r="E28" s="256"/>
      <c r="F28" s="256"/>
      <c r="G28" s="256"/>
    </row>
    <row r="29" spans="1:7" ht="15.75">
      <c r="A29" s="256"/>
      <c r="B29" s="255" t="s">
        <v>586</v>
      </c>
      <c r="C29" s="255"/>
      <c r="D29" s="256"/>
      <c r="E29" s="256"/>
      <c r="F29" s="256"/>
      <c r="G29" s="256"/>
    </row>
    <row r="30" spans="1:7" ht="15.75">
      <c r="A30" s="256"/>
      <c r="B30" s="255" t="s">
        <v>767</v>
      </c>
      <c r="C30" s="255"/>
      <c r="D30" s="256"/>
      <c r="E30" s="256"/>
      <c r="F30" s="256"/>
      <c r="G30" s="256"/>
    </row>
    <row r="31" spans="1:7" ht="15.75">
      <c r="A31" s="255"/>
      <c r="B31" s="255"/>
      <c r="C31" s="255"/>
      <c r="D31" s="256"/>
      <c r="E31" s="256"/>
      <c r="F31" s="256"/>
      <c r="G31" s="256"/>
    </row>
    <row r="32" spans="1:7" ht="15.75">
      <c r="A32" s="255" t="s">
        <v>582</v>
      </c>
      <c r="B32" s="255"/>
      <c r="C32" s="255"/>
      <c r="D32" s="255"/>
      <c r="E32" s="257"/>
      <c r="F32" s="255"/>
      <c r="G32" s="257"/>
    </row>
    <row r="33" spans="1:7" ht="15.75">
      <c r="A33" s="255"/>
      <c r="B33" s="255" t="s">
        <v>587</v>
      </c>
      <c r="C33" s="255"/>
      <c r="D33" s="255"/>
      <c r="E33" s="257"/>
      <c r="F33" s="255"/>
      <c r="G33" s="257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8">
      <selection activeCell="F36" sqref="F36"/>
    </sheetView>
  </sheetViews>
  <sheetFormatPr defaultColWidth="9.140625" defaultRowHeight="12.75"/>
  <cols>
    <col min="1" max="1" width="3.140625" style="277" customWidth="1"/>
    <col min="2" max="2" width="5.140625" style="277" customWidth="1"/>
    <col min="3" max="3" width="10.7109375" style="277" customWidth="1"/>
    <col min="4" max="4" width="27.28125" style="277" customWidth="1"/>
    <col min="5" max="5" width="15.140625" style="279" customWidth="1"/>
    <col min="6" max="6" width="4.00390625" style="277" customWidth="1"/>
    <col min="7" max="7" width="13.00390625" style="279" customWidth="1"/>
    <col min="8" max="8" width="13.8515625" style="277" customWidth="1"/>
    <col min="9" max="9" width="5.140625" style="277" customWidth="1"/>
    <col min="10" max="10" width="16.28125" style="277" customWidth="1"/>
    <col min="11" max="11" width="13.28125" style="277" customWidth="1"/>
    <col min="12" max="16384" width="9.140625" style="277" customWidth="1"/>
  </cols>
  <sheetData>
    <row r="1" spans="1:7" ht="21">
      <c r="A1" s="246" t="s">
        <v>800</v>
      </c>
      <c r="B1" s="246"/>
      <c r="C1" s="246"/>
      <c r="D1" s="246"/>
      <c r="E1" s="247"/>
      <c r="F1" s="246"/>
      <c r="G1" s="247"/>
    </row>
    <row r="2" spans="5:11" s="112" customFormat="1" ht="21.75" customHeight="1">
      <c r="E2" s="113" t="s">
        <v>578</v>
      </c>
      <c r="G2" s="113" t="s">
        <v>579</v>
      </c>
      <c r="H2" s="114" t="s">
        <v>743</v>
      </c>
      <c r="J2" s="248" t="s">
        <v>743</v>
      </c>
      <c r="K2" s="248" t="s">
        <v>765</v>
      </c>
    </row>
    <row r="3" spans="2:11" ht="61.5" customHeight="1" thickBot="1">
      <c r="B3" s="116" t="s">
        <v>748</v>
      </c>
      <c r="E3" s="280" t="s">
        <v>749</v>
      </c>
      <c r="F3" s="271"/>
      <c r="G3" s="280" t="s">
        <v>793</v>
      </c>
      <c r="H3" s="280" t="s">
        <v>789</v>
      </c>
      <c r="I3" s="271"/>
      <c r="J3" s="272" t="s">
        <v>768</v>
      </c>
      <c r="K3" s="273" t="s">
        <v>766</v>
      </c>
    </row>
    <row r="4" spans="1:10" ht="15.75">
      <c r="A4" s="117" t="s">
        <v>580</v>
      </c>
      <c r="B4" s="117"/>
      <c r="C4" s="117"/>
      <c r="E4" s="118">
        <v>940838</v>
      </c>
      <c r="F4" s="119"/>
      <c r="G4" s="120">
        <v>708712</v>
      </c>
      <c r="H4" s="120"/>
      <c r="I4" s="119"/>
      <c r="J4" s="249"/>
    </row>
    <row r="5" spans="2:10" ht="15.75">
      <c r="B5" s="277" t="s">
        <v>790</v>
      </c>
      <c r="E5" s="278"/>
      <c r="H5" s="279">
        <v>-500000</v>
      </c>
      <c r="J5" s="281"/>
    </row>
    <row r="6" spans="2:10" ht="15.75">
      <c r="B6" s="277" t="s">
        <v>791</v>
      </c>
      <c r="E6" s="278"/>
      <c r="H6" s="279">
        <v>159949</v>
      </c>
      <c r="J6" s="281"/>
    </row>
    <row r="7" spans="2:10" ht="15.75">
      <c r="B7" s="277" t="s">
        <v>791</v>
      </c>
      <c r="E7" s="278"/>
      <c r="H7" s="279">
        <v>4474</v>
      </c>
      <c r="J7" s="281"/>
    </row>
    <row r="8" spans="2:10" ht="15.75">
      <c r="B8" s="277" t="s">
        <v>792</v>
      </c>
      <c r="E8" s="278"/>
      <c r="H8" s="279">
        <v>-468266.28</v>
      </c>
      <c r="J8" s="281"/>
    </row>
    <row r="9" spans="2:10" ht="15.75">
      <c r="B9" s="283" t="s">
        <v>801</v>
      </c>
      <c r="C9" s="283"/>
      <c r="D9" s="283"/>
      <c r="E9" s="284"/>
      <c r="F9" s="283"/>
      <c r="G9" s="285"/>
      <c r="H9" s="285">
        <v>42611</v>
      </c>
      <c r="J9" s="281"/>
    </row>
    <row r="10" spans="5:10" ht="16.5" thickBot="1">
      <c r="E10" s="278"/>
      <c r="H10" s="279"/>
      <c r="J10" s="281"/>
    </row>
    <row r="11" spans="1:11" ht="16.5" thickBot="1">
      <c r="A11" s="123"/>
      <c r="B11" s="123"/>
      <c r="C11" s="123"/>
      <c r="D11" s="277" t="s">
        <v>581</v>
      </c>
      <c r="E11" s="124">
        <f>SUM(E4:E8)</f>
        <v>940838</v>
      </c>
      <c r="F11" s="125"/>
      <c r="G11" s="126">
        <f>SUM(G4:G8)</f>
        <v>708712</v>
      </c>
      <c r="H11" s="126">
        <f>SUM(H4:H9)</f>
        <v>-761232.28</v>
      </c>
      <c r="I11" s="125"/>
      <c r="J11" s="251">
        <f>SUM(G11:H11)</f>
        <v>-52520.28000000003</v>
      </c>
      <c r="K11" s="270">
        <f>'FY25 Expense'!F331*0.15</f>
        <v>294891.77999999997</v>
      </c>
    </row>
    <row r="12" spans="1:10" ht="15.75">
      <c r="A12" s="117"/>
      <c r="B12" s="117"/>
      <c r="C12" s="117"/>
      <c r="E12" s="278"/>
      <c r="H12" s="279"/>
      <c r="J12" s="281"/>
    </row>
    <row r="13" spans="1:11" ht="15.75">
      <c r="A13" s="117"/>
      <c r="B13" s="117"/>
      <c r="C13" s="117"/>
      <c r="D13" s="277" t="s">
        <v>797</v>
      </c>
      <c r="E13" s="278"/>
      <c r="H13" s="279"/>
      <c r="J13" s="281"/>
      <c r="K13" s="281">
        <f>J11-K11</f>
        <v>-347412.06</v>
      </c>
    </row>
    <row r="14" spans="1:10" ht="15.75">
      <c r="A14" s="117"/>
      <c r="B14" s="117"/>
      <c r="C14" s="117"/>
      <c r="E14" s="278"/>
      <c r="H14" s="279"/>
      <c r="J14" s="281"/>
    </row>
    <row r="15" spans="1:10" ht="15.75">
      <c r="A15" s="117" t="s">
        <v>582</v>
      </c>
      <c r="B15" s="117"/>
      <c r="C15" s="117"/>
      <c r="E15" s="278">
        <v>848517</v>
      </c>
      <c r="G15" s="279">
        <v>922673</v>
      </c>
      <c r="H15" s="279"/>
      <c r="J15" s="281"/>
    </row>
    <row r="16" spans="1:10" ht="15.75">
      <c r="A16" s="117"/>
      <c r="B16" s="277" t="s">
        <v>794</v>
      </c>
      <c r="C16" s="117"/>
      <c r="E16" s="278"/>
      <c r="H16" s="279"/>
      <c r="J16" s="281"/>
    </row>
    <row r="17" spans="1:10" ht="15.75">
      <c r="A17" s="117"/>
      <c r="B17" s="283" t="s">
        <v>803</v>
      </c>
      <c r="C17" s="286"/>
      <c r="D17" s="283"/>
      <c r="E17" s="284"/>
      <c r="F17" s="283"/>
      <c r="G17" s="285"/>
      <c r="H17" s="285">
        <v>136000</v>
      </c>
      <c r="J17" s="281"/>
    </row>
    <row r="18" spans="2:10" ht="15.75">
      <c r="B18" s="283" t="s">
        <v>802</v>
      </c>
      <c r="C18" s="283"/>
      <c r="D18" s="283"/>
      <c r="E18" s="284"/>
      <c r="F18" s="283"/>
      <c r="G18" s="285"/>
      <c r="H18" s="285">
        <v>150000</v>
      </c>
      <c r="J18" s="281"/>
    </row>
    <row r="19" spans="5:10" ht="15.75">
      <c r="E19" s="278"/>
      <c r="H19" s="279"/>
      <c r="J19" s="281"/>
    </row>
    <row r="20" spans="5:10" ht="16.5" thickBot="1">
      <c r="E20" s="278"/>
      <c r="G20" s="277"/>
      <c r="H20" s="279"/>
      <c r="J20" s="281"/>
    </row>
    <row r="21" spans="1:12" ht="16.5" thickBot="1">
      <c r="A21" s="123"/>
      <c r="B21" s="123"/>
      <c r="C21" s="123"/>
      <c r="D21" s="277" t="s">
        <v>581</v>
      </c>
      <c r="E21" s="124">
        <f>SUM(E15:E20)</f>
        <v>848517</v>
      </c>
      <c r="F21" s="125"/>
      <c r="G21" s="126">
        <f>SUM(G15:G20)</f>
        <v>922673</v>
      </c>
      <c r="H21" s="126">
        <f>SUM(H17:H20)</f>
        <v>286000</v>
      </c>
      <c r="I21" s="125"/>
      <c r="J21" s="251">
        <f>SUM(G21:H21)</f>
        <v>1208673</v>
      </c>
      <c r="K21" s="270">
        <f>'FY25 Expense'!F248*0.15</f>
        <v>428075.0775</v>
      </c>
      <c r="L21" s="301"/>
    </row>
    <row r="22" spans="1:12" ht="15.75">
      <c r="A22" s="117"/>
      <c r="B22" s="117"/>
      <c r="C22" s="117"/>
      <c r="E22" s="278"/>
      <c r="H22" s="279"/>
      <c r="J22" s="281"/>
      <c r="L22" s="301"/>
    </row>
    <row r="23" spans="1:12" ht="15.75">
      <c r="A23" s="117"/>
      <c r="B23" s="117"/>
      <c r="C23" s="117"/>
      <c r="D23" s="277" t="s">
        <v>798</v>
      </c>
      <c r="E23" s="278"/>
      <c r="H23" s="279"/>
      <c r="J23" s="281"/>
      <c r="K23" s="281">
        <f>J21-K21</f>
        <v>780597.9225</v>
      </c>
      <c r="L23" s="301"/>
    </row>
    <row r="24" spans="1:12" ht="16.5" thickBot="1">
      <c r="A24" s="117"/>
      <c r="B24" s="117"/>
      <c r="C24" s="117"/>
      <c r="E24" s="278"/>
      <c r="H24" s="279"/>
      <c r="J24" s="281"/>
      <c r="L24" s="301"/>
    </row>
    <row r="25" spans="1:12" ht="16.5" thickBot="1">
      <c r="A25" s="123"/>
      <c r="B25" s="123"/>
      <c r="C25" s="123"/>
      <c r="D25" s="277" t="s">
        <v>583</v>
      </c>
      <c r="E25" s="127">
        <f>SUM(E11+E21)</f>
        <v>1789355</v>
      </c>
      <c r="F25" s="128"/>
      <c r="G25" s="127">
        <f>SUM(G11+G21)</f>
        <v>1631385</v>
      </c>
      <c r="H25" s="127">
        <f>SUM(H11+H21)</f>
        <v>-475232.28</v>
      </c>
      <c r="I25" s="127"/>
      <c r="J25" s="252">
        <f>SUM(J11+J21)</f>
        <v>1156152.72</v>
      </c>
      <c r="K25" s="282">
        <f>K11+K21</f>
        <v>722966.8574999999</v>
      </c>
      <c r="L25" s="302"/>
    </row>
    <row r="26" spans="1:10" ht="16.5" thickTop="1">
      <c r="A26" s="123"/>
      <c r="B26" s="123"/>
      <c r="C26" s="123"/>
      <c r="E26" s="278"/>
      <c r="F26" s="253"/>
      <c r="G26" s="278"/>
      <c r="H26" s="254"/>
      <c r="I26" s="254"/>
      <c r="J26" s="281"/>
    </row>
    <row r="27" spans="1:11" ht="15.75">
      <c r="A27" s="123"/>
      <c r="B27" s="123"/>
      <c r="C27" s="123"/>
      <c r="D27" s="277" t="s">
        <v>799</v>
      </c>
      <c r="E27" s="278"/>
      <c r="F27" s="253"/>
      <c r="G27" s="278"/>
      <c r="H27" s="254"/>
      <c r="I27" s="254"/>
      <c r="J27" s="281"/>
      <c r="K27" s="281">
        <f>J25-K25</f>
        <v>433185.86250000005</v>
      </c>
    </row>
    <row r="28" spans="1:10" ht="15.75">
      <c r="A28" s="123"/>
      <c r="B28" s="123"/>
      <c r="C28" s="123"/>
      <c r="E28" s="278"/>
      <c r="F28" s="253"/>
      <c r="G28" s="278"/>
      <c r="H28" s="254"/>
      <c r="I28" s="254"/>
      <c r="J28" s="281"/>
    </row>
    <row r="29" spans="1:7" ht="15.75">
      <c r="A29" s="255" t="s">
        <v>584</v>
      </c>
      <c r="B29" s="255"/>
      <c r="C29" s="255"/>
      <c r="D29" s="256"/>
      <c r="E29" s="256"/>
      <c r="F29" s="256"/>
      <c r="G29" s="256"/>
    </row>
    <row r="30" spans="1:7" ht="15.75">
      <c r="A30" s="255"/>
      <c r="B30" s="255" t="s">
        <v>585</v>
      </c>
      <c r="C30" s="255"/>
      <c r="D30" s="256"/>
      <c r="E30" s="256"/>
      <c r="F30" s="256"/>
      <c r="G30" s="256"/>
    </row>
    <row r="31" spans="1:7" ht="15.75">
      <c r="A31" s="256"/>
      <c r="B31" s="255" t="s">
        <v>586</v>
      </c>
      <c r="C31" s="255"/>
      <c r="D31" s="256"/>
      <c r="E31" s="256"/>
      <c r="F31" s="256"/>
      <c r="G31" s="256"/>
    </row>
    <row r="32" spans="1:7" ht="15.75">
      <c r="A32" s="256"/>
      <c r="B32" s="255" t="s">
        <v>767</v>
      </c>
      <c r="C32" s="255"/>
      <c r="D32" s="256"/>
      <c r="E32" s="256"/>
      <c r="F32" s="256"/>
      <c r="G32" s="256"/>
    </row>
    <row r="33" spans="1:7" ht="15.75">
      <c r="A33" s="255"/>
      <c r="B33" s="255"/>
      <c r="C33" s="255"/>
      <c r="D33" s="256"/>
      <c r="E33" s="256"/>
      <c r="F33" s="256"/>
      <c r="G33" s="256"/>
    </row>
    <row r="34" spans="1:7" ht="15.75">
      <c r="A34" s="255" t="s">
        <v>582</v>
      </c>
      <c r="B34" s="255"/>
      <c r="C34" s="255"/>
      <c r="D34" s="255"/>
      <c r="E34" s="257"/>
      <c r="F34" s="255"/>
      <c r="G34" s="257"/>
    </row>
    <row r="35" spans="1:7" ht="15.75">
      <c r="A35" s="255"/>
      <c r="B35" s="255" t="s">
        <v>587</v>
      </c>
      <c r="C35" s="255"/>
      <c r="D35" s="255"/>
      <c r="E35" s="257"/>
      <c r="F35" s="255"/>
      <c r="G35" s="257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Richmond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Velma Plouffe</dc:creator>
  <cp:keywords/>
  <dc:description/>
  <cp:lastModifiedBy>Josh Arneson</cp:lastModifiedBy>
  <cp:lastPrinted>2023-12-06T18:17:55Z</cp:lastPrinted>
  <dcterms:created xsi:type="dcterms:W3CDTF">2007-10-03T17:26:38Z</dcterms:created>
  <dcterms:modified xsi:type="dcterms:W3CDTF">2023-12-29T15:47:41Z</dcterms:modified>
  <cp:category/>
  <cp:version/>
  <cp:contentType/>
  <cp:contentStatus/>
</cp:coreProperties>
</file>