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Selectboard/BUDGETS/Budget 2025/Docs for Dec. 11 Budget Meeting/"/>
    </mc:Choice>
  </mc:AlternateContent>
  <xr:revisionPtr revIDLastSave="60" documentId="13_ncr:1_{58B46197-34A4-49C2-9ABB-35E99FE2FA8A}" xr6:coauthVersionLast="47" xr6:coauthVersionMax="47" xr10:uidLastSave="{FA582DA6-3D16-4A2A-8BAA-AB2BF32400ED}"/>
  <bookViews>
    <workbookView xWindow="-120" yWindow="-120" windowWidth="24240" windowHeight="13140" activeTab="2" xr2:uid="{8811B867-D017-4B69-B524-D31ADF7DC728}"/>
  </bookViews>
  <sheets>
    <sheet name="Fire Reserves" sheetId="1" r:id="rId1"/>
    <sheet name="Fire 6% Loans 15 years" sheetId="2" r:id="rId2"/>
    <sheet name="Reserve vs Lo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D18" i="3"/>
  <c r="B18" i="3"/>
  <c r="F38" i="3"/>
  <c r="F14" i="3"/>
  <c r="F7" i="3"/>
  <c r="F2" i="3"/>
  <c r="F16" i="3"/>
  <c r="B38" i="3"/>
  <c r="F3" i="3"/>
  <c r="F4" i="3"/>
  <c r="F5" i="3"/>
  <c r="F6" i="3"/>
  <c r="F8" i="3"/>
  <c r="F9" i="3"/>
  <c r="F10" i="3"/>
  <c r="F11" i="3"/>
  <c r="F12" i="3"/>
  <c r="F13" i="3"/>
  <c r="F15" i="3"/>
  <c r="Z15" i="2"/>
  <c r="O48" i="2"/>
  <c r="P48" i="2"/>
  <c r="Q48" i="2"/>
  <c r="R48" i="2"/>
  <c r="S48" i="2"/>
  <c r="T48" i="2"/>
  <c r="U48" i="2"/>
  <c r="V48" i="2"/>
  <c r="W48" i="2"/>
  <c r="X48" i="2"/>
  <c r="Y48" i="2"/>
  <c r="N48" i="2"/>
  <c r="O49" i="2"/>
  <c r="O53" i="2" s="1"/>
  <c r="W49" i="2"/>
  <c r="W53" i="2" s="1"/>
  <c r="O47" i="2"/>
  <c r="R47" i="2"/>
  <c r="R49" i="2" s="1"/>
  <c r="R53" i="2" s="1"/>
  <c r="W47" i="2"/>
  <c r="L43" i="2"/>
  <c r="N45" i="2"/>
  <c r="O45" i="2"/>
  <c r="P45" i="2"/>
  <c r="Q45" i="2"/>
  <c r="R45" i="2"/>
  <c r="S45" i="2"/>
  <c r="T45" i="2"/>
  <c r="U45" i="2"/>
  <c r="V45" i="2"/>
  <c r="W45" i="2"/>
  <c r="X45" i="2"/>
  <c r="Y45" i="2"/>
  <c r="N44" i="2"/>
  <c r="N47" i="2" s="1"/>
  <c r="N49" i="2" s="1"/>
  <c r="O44" i="2"/>
  <c r="P44" i="2"/>
  <c r="P47" i="2" s="1"/>
  <c r="P49" i="2" s="1"/>
  <c r="Q44" i="2"/>
  <c r="Q47" i="2" s="1"/>
  <c r="Q49" i="2" s="1"/>
  <c r="R44" i="2"/>
  <c r="S44" i="2"/>
  <c r="S47" i="2" s="1"/>
  <c r="S49" i="2" s="1"/>
  <c r="S53" i="2" s="1"/>
  <c r="T44" i="2"/>
  <c r="T47" i="2" s="1"/>
  <c r="T49" i="2" s="1"/>
  <c r="T53" i="2" s="1"/>
  <c r="U44" i="2"/>
  <c r="U47" i="2" s="1"/>
  <c r="U49" i="2" s="1"/>
  <c r="U53" i="2" s="1"/>
  <c r="V44" i="2"/>
  <c r="V47" i="2" s="1"/>
  <c r="V49" i="2" s="1"/>
  <c r="V53" i="2" s="1"/>
  <c r="W44" i="2"/>
  <c r="X44" i="2"/>
  <c r="X47" i="2" s="1"/>
  <c r="X49" i="2" s="1"/>
  <c r="Y44" i="2"/>
  <c r="Y47" i="2" s="1"/>
  <c r="Y49" i="2" s="1"/>
  <c r="M48" i="2"/>
  <c r="H57" i="2"/>
  <c r="I56" i="2"/>
  <c r="L53" i="2"/>
  <c r="K53" i="2"/>
  <c r="J53" i="2"/>
  <c r="I53" i="2"/>
  <c r="M45" i="2"/>
  <c r="L45" i="2"/>
  <c r="K45" i="2"/>
  <c r="J45" i="2"/>
  <c r="L44" i="2"/>
  <c r="K44" i="2"/>
  <c r="J44" i="2"/>
  <c r="I44" i="2"/>
  <c r="I55" i="2" s="1"/>
  <c r="H56" i="1"/>
  <c r="I55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Y49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L46" i="1" s="1"/>
  <c r="L49" i="1" s="1"/>
  <c r="K43" i="1"/>
  <c r="J43" i="1"/>
  <c r="J46" i="1" s="1"/>
  <c r="J49" i="1" s="1"/>
  <c r="I43" i="1"/>
  <c r="I54" i="1" s="1"/>
  <c r="Y42" i="1"/>
  <c r="X42" i="1"/>
  <c r="W42" i="1"/>
  <c r="V42" i="1"/>
  <c r="V46" i="1" s="1"/>
  <c r="V49" i="1" s="1"/>
  <c r="U42" i="1"/>
  <c r="T42" i="1"/>
  <c r="S42" i="1"/>
  <c r="R42" i="1"/>
  <c r="Q42" i="1"/>
  <c r="P42" i="1"/>
  <c r="O42" i="1"/>
  <c r="N42" i="1"/>
  <c r="M42" i="1"/>
  <c r="P53" i="2" l="1"/>
  <c r="N53" i="2"/>
  <c r="Y53" i="2"/>
  <c r="Q53" i="2"/>
  <c r="X53" i="2"/>
  <c r="X46" i="1"/>
  <c r="X49" i="1" s="1"/>
  <c r="O46" i="1"/>
  <c r="O49" i="1" s="1"/>
  <c r="R46" i="1"/>
  <c r="R49" i="1" s="1"/>
  <c r="P46" i="1"/>
  <c r="P49" i="1" s="1"/>
  <c r="U46" i="1"/>
  <c r="U49" i="1" s="1"/>
  <c r="N46" i="1"/>
  <c r="N49" i="1" s="1"/>
  <c r="T46" i="1"/>
  <c r="T49" i="1" s="1"/>
  <c r="K46" i="1"/>
  <c r="K49" i="1" s="1"/>
  <c r="Q46" i="1"/>
  <c r="Q49" i="1" s="1"/>
  <c r="W46" i="1"/>
  <c r="W49" i="1" s="1"/>
  <c r="I46" i="1"/>
  <c r="I49" i="1" s="1"/>
  <c r="J55" i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M46" i="1"/>
  <c r="M49" i="1" s="1"/>
  <c r="S46" i="1"/>
  <c r="S49" i="1" s="1"/>
  <c r="T50" i="2"/>
  <c r="S50" i="2"/>
  <c r="M47" i="2"/>
  <c r="J47" i="2"/>
  <c r="J50" i="2" s="1"/>
  <c r="J56" i="2"/>
  <c r="K56" i="2" s="1"/>
  <c r="L56" i="2" s="1"/>
  <c r="M56" i="2" s="1"/>
  <c r="N56" i="2" s="1"/>
  <c r="O56" i="2" s="1"/>
  <c r="P56" i="2" s="1"/>
  <c r="Q56" i="2" s="1"/>
  <c r="R56" i="2" s="1"/>
  <c r="S56" i="2" s="1"/>
  <c r="T56" i="2" s="1"/>
  <c r="U56" i="2" s="1"/>
  <c r="V56" i="2" s="1"/>
  <c r="W56" i="2" s="1"/>
  <c r="X56" i="2" s="1"/>
  <c r="Y56" i="2" s="1"/>
  <c r="K47" i="2"/>
  <c r="K50" i="2" s="1"/>
  <c r="L47" i="2"/>
  <c r="L50" i="2" s="1"/>
  <c r="I47" i="2"/>
  <c r="I50" i="2" s="1"/>
  <c r="I57" i="2"/>
  <c r="J55" i="2"/>
  <c r="I56" i="1"/>
  <c r="J54" i="1"/>
  <c r="M50" i="2" l="1"/>
  <c r="M49" i="2"/>
  <c r="M53" i="2" s="1"/>
  <c r="R50" i="2"/>
  <c r="W50" i="2"/>
  <c r="U50" i="2"/>
  <c r="V50" i="2"/>
  <c r="Q50" i="2"/>
  <c r="K55" i="2"/>
  <c r="J57" i="2"/>
  <c r="K54" i="1"/>
  <c r="J56" i="1"/>
  <c r="N50" i="2" l="1"/>
  <c r="X50" i="2"/>
  <c r="O50" i="2"/>
  <c r="Y50" i="2"/>
  <c r="P50" i="2"/>
  <c r="L55" i="2"/>
  <c r="K57" i="2"/>
  <c r="L54" i="1"/>
  <c r="K56" i="1"/>
  <c r="L57" i="2" l="1"/>
  <c r="M55" i="2"/>
  <c r="L56" i="1"/>
  <c r="M54" i="1"/>
  <c r="M57" i="2" l="1"/>
  <c r="N55" i="2"/>
  <c r="M56" i="1"/>
  <c r="N54" i="1"/>
  <c r="N57" i="2" l="1"/>
  <c r="O55" i="2"/>
  <c r="N56" i="1"/>
  <c r="O54" i="1"/>
  <c r="P55" i="2" l="1"/>
  <c r="Q55" i="2" s="1"/>
  <c r="O57" i="2"/>
  <c r="P54" i="1"/>
  <c r="O56" i="1"/>
  <c r="P57" i="2" l="1"/>
  <c r="Q54" i="1"/>
  <c r="P56" i="1"/>
  <c r="R55" i="2" l="1"/>
  <c r="Q57" i="2"/>
  <c r="R54" i="1"/>
  <c r="Q56" i="1"/>
  <c r="R57" i="2" l="1"/>
  <c r="S55" i="2"/>
  <c r="R56" i="1"/>
  <c r="S54" i="1"/>
  <c r="S57" i="2" l="1"/>
  <c r="T55" i="2"/>
  <c r="S56" i="1"/>
  <c r="T54" i="1"/>
  <c r="T57" i="2" l="1"/>
  <c r="U55" i="2"/>
  <c r="U54" i="1"/>
  <c r="T56" i="1"/>
  <c r="V55" i="2" l="1"/>
  <c r="U57" i="2"/>
  <c r="U56" i="1"/>
  <c r="V54" i="1"/>
  <c r="W55" i="2" l="1"/>
  <c r="V57" i="2"/>
  <c r="W54" i="1"/>
  <c r="V56" i="1"/>
  <c r="X55" i="2" l="1"/>
  <c r="W57" i="2"/>
  <c r="X54" i="1"/>
  <c r="W56" i="1"/>
  <c r="X57" i="2" l="1"/>
  <c r="Y55" i="2"/>
  <c r="Y57" i="2" s="1"/>
  <c r="X56" i="1"/>
  <c r="Y54" i="1"/>
  <c r="Y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P3" authorId="0" shapeId="0" xr:uid="{B97D4ABD-7EC2-4237-8BCD-AF13162F8C4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</t>
        </r>
      </text>
    </comment>
    <comment ref="T5" authorId="0" shapeId="0" xr:uid="{C9CA3CA4-6DCF-4FD6-BD69-BC995B71BCE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</t>
        </r>
      </text>
    </comment>
    <comment ref="W7" authorId="0" shapeId="0" xr:uid="{6AA52CFA-D47B-4355-B471-1D560AED16B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</t>
        </r>
      </text>
    </comment>
    <comment ref="L10" authorId="0" shapeId="0" xr:uid="{F3C5114A-8138-46F3-9293-0BA7300DFD0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10K for loan - final year
132,100 fore the Chassis</t>
        </r>
      </text>
    </comment>
    <comment ref="I13" authorId="0" shapeId="0" xr:uid="{8CE513F7-5927-41EE-A197-BBF8EC6F16F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thought it would be 200K in FY23.  Unable to purchase.  Price went up and bumbped to FY25.</t>
        </r>
      </text>
    </comment>
    <comment ref="J17" authorId="0" shapeId="0" xr:uid="{3223DEB1-9ACA-47C4-9827-0EAEFA5EF46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 25K to FY27</t>
        </r>
      </text>
    </comment>
    <comment ref="I23" authorId="0" shapeId="0" xr:uid="{CAFAE625-78C3-4609-8F90-A14DB9EA52B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in FY22, board approved to purchase in FY23 with unassigned funds</t>
        </r>
      </text>
    </comment>
    <comment ref="I25" authorId="0" shapeId="0" xr:uid="{84185029-E920-4AF9-AB27-F3D7298C01A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Through budget equipment line- Did not purchase.  Will purchase in FY24.  $8400 was in capital plan
</t>
        </r>
      </text>
    </comment>
    <comment ref="J25" authorId="0" shapeId="0" xr:uid="{B52CC7E0-516A-4A58-B5D8-5D428EBF3CB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budgeted for FY23.  Will need to use Unassigned funds to purchase in FY24.</t>
        </r>
      </text>
    </comment>
    <comment ref="K33" authorId="0" shapeId="0" xr:uid="{BF4DFF07-0BC1-4BDB-820A-5752EF17A20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Budget Building Maint.</t>
        </r>
      </text>
    </comment>
    <comment ref="I36" authorId="0" shapeId="0" xr:uid="{2E9A753B-463E-4E2A-A09F-A661EF35005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FY23 Total expenses for Air packs, tanks, turnout gear.</t>
        </r>
      </text>
    </comment>
    <comment ref="Q36" authorId="0" shapeId="0" xr:uid="{C0DC8B0B-3E2A-4612-8734-E6BC92C7B84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4 packs - each includes 2 tanks.  Purchase 1 more tank for each pack.</t>
        </r>
      </text>
    </comment>
    <comment ref="K37" authorId="0" shapeId="0" xr:uid="{14305551-6171-470C-B0E3-B2DCCCCB8B9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2 each year for 3 years</t>
        </r>
      </text>
    </comment>
    <comment ref="Q37" authorId="0" shapeId="0" xr:uid="{2CE40BD5-A6B1-4449-B6E4-2D4C0E5B477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Purchse 1 for each pack purchased</t>
        </r>
      </text>
    </comment>
    <comment ref="I41" authorId="0" shapeId="0" xr:uid="{9A65029F-98A6-4664-B32F-27CC59494AB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Removed 54,879 of unassigned funds for Brush Truck.  Not obtained in FY23</t>
        </r>
      </text>
    </comment>
    <comment ref="J41" authorId="0" shapeId="0" xr:uid="{953BBF5D-A380-40B3-A4A3-135A83E6552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0</t>
        </r>
      </text>
    </comment>
    <comment ref="J42" authorId="0" shapeId="0" xr:uid="{8A9549DD-1602-4B58-9008-6213B164041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25K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P3" authorId="0" shapeId="0" xr:uid="{901AEF7B-1396-4425-A71B-4257F8FA6BF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 deposit
</t>
        </r>
      </text>
    </comment>
    <comment ref="Q3" authorId="0" shapeId="0" xr:uid="{A7D01900-4040-4993-A8CD-826B2E646EF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$400K Loan</t>
        </r>
      </text>
    </comment>
    <comment ref="T5" authorId="0" shapeId="0" xr:uid="{D6EF62A7-A8EF-4753-8FF1-F6641968051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 Deposit</t>
        </r>
      </text>
    </comment>
    <comment ref="U5" authorId="0" shapeId="0" xr:uid="{47544FA1-9B41-4D02-850E-6B002E35A25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$700K Loan</t>
        </r>
      </text>
    </comment>
    <comment ref="W7" authorId="0" shapeId="0" xr:uid="{B3E38593-859E-4415-A766-DABC9EA0AA6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 Deposit</t>
        </r>
      </text>
    </comment>
    <comment ref="X7" authorId="0" shapeId="0" xr:uid="{DF8446C4-7814-43D0-BBD3-A963E8E267F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$700K Loan</t>
        </r>
      </text>
    </comment>
    <comment ref="L10" authorId="0" shapeId="0" xr:uid="{7E15C82A-8536-4116-AD69-9F41CAAED8D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Chasis Deposit 132,000 </t>
        </r>
      </text>
    </comment>
    <comment ref="M10" authorId="0" shapeId="0" xr:uid="{339E1579-58F2-48CA-AE9F-0192CDCFED2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$471,900 Loan</t>
        </r>
      </text>
    </comment>
    <comment ref="I12" authorId="0" shapeId="0" xr:uid="{FE3838DF-7AAB-4F10-9D0C-836FBB0593F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thought it would be 200K in FY23.  Unable to purchase.  Price went up and bumbped to FY25.</t>
        </r>
      </text>
    </comment>
    <comment ref="V12" authorId="0" shapeId="0" xr:uid="{AA120F74-5219-4CF5-B587-C4293C21B8F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$300K loan</t>
        </r>
      </text>
    </comment>
    <comment ref="R14" authorId="0" shapeId="0" xr:uid="{59987686-D42C-43D3-B79E-1603A039B40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$400K construction</t>
        </r>
      </text>
    </comment>
    <comment ref="J18" authorId="0" shapeId="0" xr:uid="{2D13BEBA-C7CE-4FAC-81F1-465836501F4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 25K to FY27</t>
        </r>
      </text>
    </comment>
    <comment ref="I24" authorId="0" shapeId="0" xr:uid="{DAD3ED39-554F-4EA8-8C98-97261851883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in FY22, board approved to purchase in FY23 with unassigned funds</t>
        </r>
      </text>
    </comment>
    <comment ref="I26" authorId="0" shapeId="0" xr:uid="{30ACD66D-3141-4038-9C06-45FA0D27D96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Through budget equipment line- Did not purchase.  Will purchase in FY24.  $8400 was in capital plan
</t>
        </r>
      </text>
    </comment>
    <comment ref="J26" authorId="0" shapeId="0" xr:uid="{038FDD7C-3AA2-4DC6-905A-65B94147A41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budgeted for FY23.  Will need to use Unassigned funds to purchase in FY24.</t>
        </r>
      </text>
    </comment>
    <comment ref="K33" authorId="0" shapeId="0" xr:uid="{86510280-EC14-48AF-85EE-FE7B5264850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Budget Building Maint.</t>
        </r>
      </text>
    </comment>
    <comment ref="I36" authorId="0" shapeId="0" xr:uid="{64979C75-FA23-4947-9658-197F3CF3E8D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FY23 Total expenses for Air packs, tanks, turnout gear.</t>
        </r>
      </text>
    </comment>
    <comment ref="Q36" authorId="0" shapeId="0" xr:uid="{39282E42-CFCC-4258-B4DB-9D43BB83516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4 packs - each includes 2 tanks.  Purchase 1 more tank for each pack.</t>
        </r>
      </text>
    </comment>
    <comment ref="K37" authorId="0" shapeId="0" xr:uid="{4A40C8F9-C7D1-4B15-89BA-87FA7BD9D7F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2 each year for 3 years</t>
        </r>
      </text>
    </comment>
    <comment ref="Q37" authorId="0" shapeId="0" xr:uid="{2E5D18B2-7490-4BB6-92A0-821F8C6BAA4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Purchse 1 for each pack purchased</t>
        </r>
      </text>
    </comment>
    <comment ref="I42" authorId="0" shapeId="0" xr:uid="{785D30CE-AEAF-4F13-9764-39D1DF533A7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Removed 54,879 of unassigned funds for Brush Truck.  Not obtained in FY23</t>
        </r>
      </text>
    </comment>
    <comment ref="J42" authorId="0" shapeId="0" xr:uid="{B018CAAF-418E-4486-B07D-3E2ED611093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0</t>
        </r>
      </text>
    </comment>
    <comment ref="J43" authorId="0" shapeId="0" xr:uid="{F9056026-FFE8-4CC8-8F32-D2251870E84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25K</t>
        </r>
      </text>
    </comment>
  </commentList>
</comments>
</file>

<file path=xl/sharedStrings.xml><?xml version="1.0" encoding="utf-8"?>
<sst xmlns="http://schemas.openxmlformats.org/spreadsheetml/2006/main" count="255" uniqueCount="122">
  <si>
    <t>FIRE EQUIPMENT &amp; INFRASTRUCTURE</t>
  </si>
  <si>
    <t>Year of Equipment</t>
  </si>
  <si>
    <t>FY Acquired</t>
  </si>
  <si>
    <t>Estimated Life</t>
  </si>
  <si>
    <t xml:space="preserve">Description </t>
  </si>
  <si>
    <t>Acquired Amount</t>
  </si>
  <si>
    <t>Payment Source and Status</t>
  </si>
  <si>
    <t>Beginning Reserve Balance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</si>
  <si>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</si>
  <si>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</si>
  <si>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</si>
  <si>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</si>
  <si>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</si>
  <si>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</si>
  <si>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</si>
  <si>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</si>
  <si>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</si>
  <si>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</si>
  <si>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FY33</t>
  </si>
  <si>
    <t>FY34</t>
  </si>
  <si>
    <t>FY35</t>
  </si>
  <si>
    <t>FY36</t>
  </si>
  <si>
    <t>FY37</t>
  </si>
  <si>
    <t>FY38</t>
  </si>
  <si>
    <t>FY39</t>
  </si>
  <si>
    <t>Fire Engine #1  (change to small pumper)</t>
  </si>
  <si>
    <t>FY11</t>
  </si>
  <si>
    <t>HME  Pumper/Tanker</t>
  </si>
  <si>
    <t>Complete</t>
  </si>
  <si>
    <t xml:space="preserve">Fire Engine #2  </t>
  </si>
  <si>
    <t>FY16</t>
  </si>
  <si>
    <t>Spartan Pumper/Tanker</t>
  </si>
  <si>
    <t>Complete Note</t>
  </si>
  <si>
    <t xml:space="preserve">Fire Engine #3  </t>
  </si>
  <si>
    <t>FY19</t>
  </si>
  <si>
    <t>International 7500 pumper/tanker</t>
  </si>
  <si>
    <t>Loan Principal - Union Bank</t>
  </si>
  <si>
    <t>Loan Interest - Union Bank</t>
  </si>
  <si>
    <t>Rescue Truck #4</t>
  </si>
  <si>
    <t>FY06</t>
  </si>
  <si>
    <t>International 4400 Utility Truck</t>
  </si>
  <si>
    <t>Bond Principal - VBB</t>
  </si>
  <si>
    <t>Bond Interest - VBB</t>
  </si>
  <si>
    <t xml:space="preserve">Brush Truck </t>
  </si>
  <si>
    <t>FY09</t>
  </si>
  <si>
    <t>Chevrolet Brush/Safety</t>
  </si>
  <si>
    <t xml:space="preserve"> </t>
  </si>
  <si>
    <t xml:space="preserve">Repeater </t>
  </si>
  <si>
    <t>FY21</t>
  </si>
  <si>
    <t>Complete Cash GF</t>
  </si>
  <si>
    <t>Jaws of Life #1</t>
  </si>
  <si>
    <t>FY05</t>
  </si>
  <si>
    <t>Portable unit stored on Enging #1</t>
  </si>
  <si>
    <t>Jaws of Life #2</t>
  </si>
  <si>
    <t>Stationary unit stored on Rescue truck</t>
  </si>
  <si>
    <t xml:space="preserve">Jaws of Life #3 (will not need to replace) </t>
  </si>
  <si>
    <t>Portable unit stored on Engine #2</t>
  </si>
  <si>
    <t>Thermal Imaging Camera</t>
  </si>
  <si>
    <t>Cash GF</t>
  </si>
  <si>
    <t>Stabilizer Kit</t>
  </si>
  <si>
    <t>Air Compressor #1</t>
  </si>
  <si>
    <t xml:space="preserve">used to fill the air bottles.  </t>
  </si>
  <si>
    <t>Cash  GF</t>
  </si>
  <si>
    <t>Safety Equipment</t>
  </si>
  <si>
    <t xml:space="preserve">  Air Packs (each comes with 1 air tanks)</t>
  </si>
  <si>
    <t>Need 16 (Rescue (5), Engine #1 (5), Engine #2 (4), Engine #3(2)) each pack includes one airtank</t>
  </si>
  <si>
    <t>9,000 ea</t>
  </si>
  <si>
    <t>Cash Reserve</t>
  </si>
  <si>
    <t xml:space="preserve">  Air Tanks (1 additional tank for each pack purchased)</t>
  </si>
  <si>
    <t>Need 16 Additional Air Tanks (1 additional air tank for each airpack)</t>
  </si>
  <si>
    <t>1,500 ea</t>
  </si>
  <si>
    <t xml:space="preserve">  Turnout Gear</t>
  </si>
  <si>
    <t>Need 25 sets, one set required for each fire fighter,</t>
  </si>
  <si>
    <t>Infrastructure</t>
  </si>
  <si>
    <t xml:space="preserve">  Replace shingles on addition</t>
  </si>
  <si>
    <t xml:space="preserve">  Replace shingles on main structure</t>
  </si>
  <si>
    <t xml:space="preserve">  New addition to accommodate longer trucks</t>
  </si>
  <si>
    <t xml:space="preserve">  Waterline to Station</t>
  </si>
  <si>
    <t>Trade-in</t>
  </si>
  <si>
    <t>Unnasinged Funds</t>
  </si>
  <si>
    <t>Capital Reserves used (Equipment)</t>
  </si>
  <si>
    <t>Capital Reserves used (Infrastructure)</t>
  </si>
  <si>
    <t>Safety Equipment Reserves used</t>
  </si>
  <si>
    <t>Remaining balance</t>
  </si>
  <si>
    <t>Loan Payments from Taxes</t>
  </si>
  <si>
    <t>Payment from Taxes</t>
  </si>
  <si>
    <t>Reconciliation</t>
  </si>
  <si>
    <t>Capital Reserves raised from taxes</t>
  </si>
  <si>
    <t>Safety Equipment Reserves raised from taxes</t>
  </si>
  <si>
    <t xml:space="preserve">Total Taxes raised </t>
  </si>
  <si>
    <t>Capital Reserves at FY end</t>
  </si>
  <si>
    <t>Safety Equip Reserves at FY end</t>
  </si>
  <si>
    <t>Total Reserves</t>
  </si>
  <si>
    <t>Loan Interest Total</t>
  </si>
  <si>
    <t>Loan Payments &amp; Down Deposits from Taxes</t>
  </si>
  <si>
    <t>Infrastructure Reserves</t>
  </si>
  <si>
    <t>Infrastructure Loan New addition to accommodate longer trucks</t>
  </si>
  <si>
    <t>Total</t>
  </si>
  <si>
    <t>15 years</t>
  </si>
  <si>
    <t>FY28 - FY44</t>
  </si>
  <si>
    <t>FY34 - FY48</t>
  </si>
  <si>
    <t>FY32 - FY46</t>
  </si>
  <si>
    <t>FY36 - FY50</t>
  </si>
  <si>
    <t>FY37 - FY51</t>
  </si>
  <si>
    <t>Equipment or Infrastructure</t>
  </si>
  <si>
    <t>Rescue Tr #4</t>
  </si>
  <si>
    <t>Brush Truck</t>
  </si>
  <si>
    <t>Engine #1</t>
  </si>
  <si>
    <t>Engine #3</t>
  </si>
  <si>
    <t>Engine #2</t>
  </si>
  <si>
    <t>Addition</t>
  </si>
  <si>
    <t>Loan Amount</t>
  </si>
  <si>
    <t>FY Loan Begins &amp; Ends</t>
  </si>
  <si>
    <t>*</t>
  </si>
  <si>
    <t>**</t>
  </si>
  <si>
    <t>Taxes collected to pay Capital Loans, fund Safety reserves, and to pay for budgeted capital expenditures not funded by reserves.</t>
  </si>
  <si>
    <t>***</t>
  </si>
  <si>
    <t>Loan payment exceeds reserve contribution</t>
  </si>
  <si>
    <t>Taxes collected to fund Capital and Safety reserves, and budgeted capital expenditures not funded by reserves.</t>
  </si>
  <si>
    <t>Taxes Collected Per Year with Capital Equipment paid for from Reserves *</t>
  </si>
  <si>
    <t>Taxes Collected Per Year with Capital Equipment paid for with Loans**</t>
  </si>
  <si>
    <t>Difference of Taxes Raised in Reserve Model vs. Loan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</si>
</sst>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1">
    <xf numFmtId="0" fontId="0" fillId="0" borderId="0" xfId="0"/>
    <xf numFmtId="3" fontId="2" fillId="0" borderId="1" xfId="0" applyNumberFormat="1" applyFont="1" applyBorder="1" applyAlignment="1">
      <alignment horizontal="left"/>
    </xf>
    <xf numFmtId="1" fontId="3" fillId="0" borderId="2" xfId="0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4" fillId="0" borderId="0" xfId="0" applyNumberFormat="1" applyFont="1"/>
    <xf numFmtId="3" fontId="2" fillId="0" borderId="10" xfId="0" applyNumberFormat="1" applyFont="1" applyBorder="1" applyAlignment="1">
      <alignment horizontal="left"/>
    </xf>
    <xf numFmtId="1" fontId="2" fillId="0" borderId="11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left"/>
    </xf>
    <xf numFmtId="3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4" fillId="0" borderId="18" xfId="0" applyNumberFormat="1" applyFont="1" applyBorder="1"/>
    <xf numFmtId="3" fontId="4" fillId="0" borderId="19" xfId="0" applyNumberFormat="1" applyFont="1" applyBorder="1"/>
    <xf numFmtId="3" fontId="4" fillId="0" borderId="20" xfId="0" applyNumberFormat="1" applyFont="1" applyBorder="1"/>
    <xf numFmtId="3" fontId="4" fillId="0" borderId="17" xfId="0" applyNumberFormat="1" applyFont="1" applyBorder="1"/>
    <xf numFmtId="3" fontId="4" fillId="0" borderId="21" xfId="0" applyNumberFormat="1" applyFont="1" applyBorder="1"/>
    <xf numFmtId="3" fontId="4" fillId="0" borderId="16" xfId="0" applyNumberFormat="1" applyFont="1" applyBorder="1"/>
    <xf numFmtId="3" fontId="4" fillId="0" borderId="22" xfId="0" applyNumberFormat="1" applyFont="1" applyBorder="1"/>
    <xf numFmtId="3" fontId="4" fillId="0" borderId="23" xfId="0" applyNumberFormat="1" applyFont="1" applyBorder="1" applyAlignment="1">
      <alignment horizontal="left"/>
    </xf>
    <xf numFmtId="1" fontId="5" fillId="0" borderId="24" xfId="0" applyNumberFormat="1" applyFont="1" applyBorder="1" applyAlignment="1">
      <alignment horizontal="center"/>
    </xf>
    <xf numFmtId="3" fontId="5" fillId="0" borderId="24" xfId="0" applyNumberFormat="1" applyFont="1" applyBorder="1" applyAlignment="1">
      <alignment horizontal="center"/>
    </xf>
    <xf numFmtId="3" fontId="5" fillId="0" borderId="24" xfId="0" applyNumberFormat="1" applyFont="1" applyBorder="1" applyAlignment="1">
      <alignment horizontal="left"/>
    </xf>
    <xf numFmtId="3" fontId="5" fillId="0" borderId="24" xfId="3" applyNumberFormat="1" applyFont="1" applyFill="1" applyBorder="1" applyAlignment="1">
      <alignment horizontal="center"/>
    </xf>
    <xf numFmtId="3" fontId="5" fillId="0" borderId="25" xfId="2" applyNumberFormat="1" applyFont="1" applyFill="1" applyBorder="1"/>
    <xf numFmtId="3" fontId="5" fillId="0" borderId="24" xfId="1" applyNumberFormat="1" applyFont="1" applyFill="1" applyBorder="1"/>
    <xf numFmtId="3" fontId="5" fillId="0" borderId="26" xfId="0" applyNumberFormat="1" applyFont="1" applyBorder="1"/>
    <xf numFmtId="3" fontId="5" fillId="0" borderId="23" xfId="1" applyNumberFormat="1" applyFont="1" applyFill="1" applyBorder="1"/>
    <xf numFmtId="3" fontId="4" fillId="0" borderId="25" xfId="0" applyNumberFormat="1" applyFont="1" applyBorder="1"/>
    <xf numFmtId="3" fontId="4" fillId="0" borderId="26" xfId="0" applyNumberFormat="1" applyFont="1" applyBorder="1"/>
    <xf numFmtId="3" fontId="4" fillId="0" borderId="24" xfId="0" applyNumberFormat="1" applyFont="1" applyBorder="1"/>
    <xf numFmtId="3" fontId="4" fillId="0" borderId="27" xfId="0" applyNumberFormat="1" applyFont="1" applyBorder="1"/>
    <xf numFmtId="3" fontId="5" fillId="0" borderId="24" xfId="0" applyNumberFormat="1" applyFont="1" applyBorder="1"/>
    <xf numFmtId="3" fontId="5" fillId="0" borderId="23" xfId="0" applyNumberFormat="1" applyFont="1" applyBorder="1"/>
    <xf numFmtId="1" fontId="5" fillId="0" borderId="24" xfId="2" applyNumberFormat="1" applyFont="1" applyFill="1" applyBorder="1" applyAlignment="1">
      <alignment horizontal="center"/>
    </xf>
    <xf numFmtId="3" fontId="5" fillId="0" borderId="24" xfId="2" applyNumberFormat="1" applyFont="1" applyFill="1" applyBorder="1" applyAlignment="1">
      <alignment horizontal="center"/>
    </xf>
    <xf numFmtId="3" fontId="5" fillId="0" borderId="23" xfId="0" applyNumberFormat="1" applyFont="1" applyBorder="1" applyAlignment="1">
      <alignment horizontal="left"/>
    </xf>
    <xf numFmtId="3" fontId="5" fillId="0" borderId="26" xfId="1" applyNumberFormat="1" applyFont="1" applyFill="1" applyBorder="1"/>
    <xf numFmtId="3" fontId="5" fillId="0" borderId="23" xfId="2" applyNumberFormat="1" applyFont="1" applyFill="1" applyBorder="1" applyAlignment="1">
      <alignment horizontal="left"/>
    </xf>
    <xf numFmtId="3" fontId="5" fillId="0" borderId="24" xfId="0" applyNumberFormat="1" applyFont="1" applyBorder="1" applyAlignment="1">
      <alignment horizontal="left" wrapText="1"/>
    </xf>
    <xf numFmtId="3" fontId="6" fillId="0" borderId="23" xfId="0" applyNumberFormat="1" applyFont="1" applyBorder="1" applyAlignment="1">
      <alignment horizontal="left"/>
    </xf>
    <xf numFmtId="3" fontId="5" fillId="0" borderId="25" xfId="1" applyNumberFormat="1" applyFont="1" applyFill="1" applyBorder="1"/>
    <xf numFmtId="3" fontId="5" fillId="0" borderId="27" xfId="1" applyNumberFormat="1" applyFont="1" applyFill="1" applyBorder="1"/>
    <xf numFmtId="3" fontId="5" fillId="0" borderId="28" xfId="1" applyNumberFormat="1" applyFont="1" applyFill="1" applyBorder="1"/>
    <xf numFmtId="3" fontId="5" fillId="0" borderId="29" xfId="0" applyNumberFormat="1" applyFont="1" applyBorder="1" applyAlignment="1">
      <alignment horizontal="center"/>
    </xf>
    <xf numFmtId="3" fontId="5" fillId="0" borderId="30" xfId="1" applyNumberFormat="1" applyFont="1" applyFill="1" applyBorder="1"/>
    <xf numFmtId="3" fontId="5" fillId="0" borderId="31" xfId="2" applyNumberFormat="1" applyFont="1" applyFill="1" applyBorder="1" applyAlignment="1">
      <alignment horizontal="left"/>
    </xf>
    <xf numFmtId="1" fontId="5" fillId="0" borderId="29" xfId="2" applyNumberFormat="1" applyFont="1" applyFill="1" applyBorder="1" applyAlignment="1">
      <alignment horizontal="center"/>
    </xf>
    <xf numFmtId="3" fontId="5" fillId="0" borderId="29" xfId="2" applyNumberFormat="1" applyFont="1" applyFill="1" applyBorder="1" applyAlignment="1">
      <alignment horizontal="center"/>
    </xf>
    <xf numFmtId="3" fontId="5" fillId="0" borderId="29" xfId="0" applyNumberFormat="1" applyFont="1" applyBorder="1" applyAlignment="1">
      <alignment horizontal="left"/>
    </xf>
    <xf numFmtId="3" fontId="5" fillId="0" borderId="32" xfId="2" applyNumberFormat="1" applyFont="1" applyFill="1" applyBorder="1"/>
    <xf numFmtId="3" fontId="5" fillId="0" borderId="29" xfId="1" applyNumberFormat="1" applyFont="1" applyFill="1" applyBorder="1"/>
    <xf numFmtId="3" fontId="5" fillId="0" borderId="33" xfId="1" applyNumberFormat="1" applyFont="1" applyFill="1" applyBorder="1"/>
    <xf numFmtId="3" fontId="5" fillId="0" borderId="34" xfId="1" applyNumberFormat="1" applyFont="1" applyFill="1" applyBorder="1"/>
    <xf numFmtId="3" fontId="4" fillId="0" borderId="32" xfId="0" applyNumberFormat="1" applyFont="1" applyBorder="1"/>
    <xf numFmtId="3" fontId="4" fillId="0" borderId="33" xfId="0" applyNumberFormat="1" applyFont="1" applyBorder="1"/>
    <xf numFmtId="3" fontId="4" fillId="0" borderId="29" xfId="0" applyNumberFormat="1" applyFont="1" applyBorder="1"/>
    <xf numFmtId="3" fontId="4" fillId="0" borderId="35" xfId="0" applyNumberFormat="1" applyFont="1" applyBorder="1"/>
    <xf numFmtId="3" fontId="6" fillId="0" borderId="4" xfId="0" applyNumberFormat="1" applyFont="1" applyBorder="1"/>
    <xf numFmtId="1" fontId="4" fillId="0" borderId="6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3" fontId="4" fillId="0" borderId="8" xfId="0" applyNumberFormat="1" applyFont="1" applyBorder="1"/>
    <xf numFmtId="3" fontId="4" fillId="0" borderId="5" xfId="0" applyNumberFormat="1" applyFont="1" applyBorder="1"/>
    <xf numFmtId="3" fontId="6" fillId="0" borderId="6" xfId="0" applyNumberFormat="1" applyFont="1" applyBorder="1"/>
    <xf numFmtId="3" fontId="6" fillId="0" borderId="8" xfId="0" applyNumberFormat="1" applyFont="1" applyBorder="1"/>
    <xf numFmtId="3" fontId="6" fillId="0" borderId="9" xfId="0" applyNumberFormat="1" applyFont="1" applyBorder="1"/>
    <xf numFmtId="3" fontId="6" fillId="0" borderId="0" xfId="0" applyNumberFormat="1" applyFont="1"/>
    <xf numFmtId="3" fontId="6" fillId="0" borderId="36" xfId="0" applyNumberFormat="1" applyFont="1" applyBorder="1"/>
    <xf numFmtId="1" fontId="4" fillId="0" borderId="37" xfId="0" applyNumberFormat="1" applyFont="1" applyBorder="1"/>
    <xf numFmtId="3" fontId="4" fillId="0" borderId="37" xfId="0" applyNumberFormat="1" applyFont="1" applyBorder="1"/>
    <xf numFmtId="3" fontId="4" fillId="0" borderId="38" xfId="0" applyNumberFormat="1" applyFont="1" applyBorder="1"/>
    <xf numFmtId="3" fontId="4" fillId="0" borderId="39" xfId="0" applyNumberFormat="1" applyFont="1" applyBorder="1"/>
    <xf numFmtId="3" fontId="4" fillId="0" borderId="40" xfId="0" applyNumberFormat="1" applyFont="1" applyBorder="1"/>
    <xf numFmtId="3" fontId="6" fillId="0" borderId="37" xfId="0" applyNumberFormat="1" applyFont="1" applyBorder="1"/>
    <xf numFmtId="3" fontId="6" fillId="0" borderId="41" xfId="0" applyNumberFormat="1" applyFont="1" applyBorder="1"/>
    <xf numFmtId="3" fontId="6" fillId="0" borderId="17" xfId="0" applyNumberFormat="1" applyFont="1" applyBorder="1"/>
    <xf numFmtId="3" fontId="6" fillId="0" borderId="42" xfId="0" applyNumberFormat="1" applyFont="1" applyBorder="1"/>
    <xf numFmtId="3" fontId="6" fillId="3" borderId="43" xfId="0" applyNumberFormat="1" applyFont="1" applyFill="1" applyBorder="1"/>
    <xf numFmtId="1" fontId="4" fillId="3" borderId="13" xfId="0" applyNumberFormat="1" applyFont="1" applyFill="1" applyBorder="1"/>
    <xf numFmtId="3" fontId="4" fillId="3" borderId="13" xfId="0" applyNumberFormat="1" applyFont="1" applyFill="1" applyBorder="1"/>
    <xf numFmtId="3" fontId="4" fillId="3" borderId="44" xfId="0" applyNumberFormat="1" applyFont="1" applyFill="1" applyBorder="1"/>
    <xf numFmtId="3" fontId="4" fillId="3" borderId="14" xfId="0" applyNumberFormat="1" applyFont="1" applyFill="1" applyBorder="1"/>
    <xf numFmtId="3" fontId="4" fillId="3" borderId="15" xfId="0" applyNumberFormat="1" applyFont="1" applyFill="1" applyBorder="1"/>
    <xf numFmtId="3" fontId="4" fillId="3" borderId="21" xfId="0" applyNumberFormat="1" applyFont="1" applyFill="1" applyBorder="1"/>
    <xf numFmtId="3" fontId="6" fillId="3" borderId="45" xfId="0" applyNumberFormat="1" applyFont="1" applyFill="1" applyBorder="1"/>
    <xf numFmtId="1" fontId="4" fillId="3" borderId="17" xfId="0" applyNumberFormat="1" applyFont="1" applyFill="1" applyBorder="1"/>
    <xf numFmtId="3" fontId="4" fillId="3" borderId="17" xfId="0" applyNumberFormat="1" applyFont="1" applyFill="1" applyBorder="1"/>
    <xf numFmtId="3" fontId="4" fillId="3" borderId="18" xfId="0" applyNumberFormat="1" applyFont="1" applyFill="1" applyBorder="1"/>
    <xf numFmtId="3" fontId="4" fillId="3" borderId="19" xfId="0" applyNumberFormat="1" applyFont="1" applyFill="1" applyBorder="1"/>
    <xf numFmtId="3" fontId="4" fillId="3" borderId="20" xfId="0" applyNumberFormat="1" applyFont="1" applyFill="1" applyBorder="1"/>
    <xf numFmtId="3" fontId="4" fillId="3" borderId="29" xfId="0" applyNumberFormat="1" applyFont="1" applyFill="1" applyBorder="1"/>
    <xf numFmtId="3" fontId="4" fillId="3" borderId="32" xfId="0" applyNumberFormat="1" applyFont="1" applyFill="1" applyBorder="1"/>
    <xf numFmtId="3" fontId="4" fillId="3" borderId="41" xfId="0" applyNumberFormat="1" applyFont="1" applyFill="1" applyBorder="1"/>
    <xf numFmtId="3" fontId="6" fillId="3" borderId="46" xfId="0" applyNumberFormat="1" applyFont="1" applyFill="1" applyBorder="1"/>
    <xf numFmtId="1" fontId="4" fillId="3" borderId="47" xfId="0" applyNumberFormat="1" applyFont="1" applyFill="1" applyBorder="1"/>
    <xf numFmtId="3" fontId="4" fillId="3" borderId="47" xfId="0" applyNumberFormat="1" applyFont="1" applyFill="1" applyBorder="1"/>
    <xf numFmtId="3" fontId="4" fillId="3" borderId="48" xfId="0" applyNumberFormat="1" applyFont="1" applyFill="1" applyBorder="1"/>
    <xf numFmtId="3" fontId="4" fillId="3" borderId="49" xfId="0" applyNumberFormat="1" applyFont="1" applyFill="1" applyBorder="1"/>
    <xf numFmtId="3" fontId="4" fillId="3" borderId="50" xfId="0" applyNumberFormat="1" applyFont="1" applyFill="1" applyBorder="1"/>
    <xf numFmtId="3" fontId="4" fillId="3" borderId="51" xfId="0" applyNumberFormat="1" applyFont="1" applyFill="1" applyBorder="1"/>
    <xf numFmtId="3" fontId="5" fillId="0" borderId="52" xfId="2" applyNumberFormat="1" applyFont="1" applyFill="1" applyBorder="1" applyAlignment="1">
      <alignment horizontal="left"/>
    </xf>
    <xf numFmtId="1" fontId="5" fillId="0" borderId="16" xfId="2" applyNumberFormat="1" applyFont="1" applyFill="1" applyBorder="1" applyAlignment="1">
      <alignment horizontal="center"/>
    </xf>
    <xf numFmtId="3" fontId="5" fillId="0" borderId="16" xfId="2" applyNumberFormat="1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left"/>
    </xf>
    <xf numFmtId="3" fontId="5" fillId="0" borderId="53" xfId="2" applyNumberFormat="1" applyFont="1" applyFill="1" applyBorder="1"/>
    <xf numFmtId="3" fontId="3" fillId="0" borderId="16" xfId="1" applyNumberFormat="1" applyFont="1" applyFill="1" applyBorder="1"/>
    <xf numFmtId="3" fontId="3" fillId="0" borderId="22" xfId="1" applyNumberFormat="1" applyFont="1" applyFill="1" applyBorder="1"/>
    <xf numFmtId="3" fontId="3" fillId="0" borderId="52" xfId="1" applyNumberFormat="1" applyFont="1" applyFill="1" applyBorder="1"/>
    <xf numFmtId="3" fontId="4" fillId="0" borderId="53" xfId="0" applyNumberFormat="1" applyFont="1" applyBorder="1"/>
    <xf numFmtId="3" fontId="4" fillId="0" borderId="54" xfId="0" applyNumberFormat="1" applyFont="1" applyBorder="1"/>
    <xf numFmtId="3" fontId="2" fillId="0" borderId="23" xfId="0" applyNumberFormat="1" applyFont="1" applyBorder="1"/>
    <xf numFmtId="1" fontId="7" fillId="0" borderId="24" xfId="0" applyNumberFormat="1" applyFont="1" applyBorder="1"/>
    <xf numFmtId="3" fontId="7" fillId="0" borderId="24" xfId="0" applyNumberFormat="1" applyFont="1" applyBorder="1"/>
    <xf numFmtId="3" fontId="7" fillId="0" borderId="25" xfId="0" applyNumberFormat="1" applyFont="1" applyBorder="1"/>
    <xf numFmtId="3" fontId="7" fillId="0" borderId="26" xfId="0" applyNumberFormat="1" applyFont="1" applyBorder="1"/>
    <xf numFmtId="3" fontId="7" fillId="0" borderId="23" xfId="0" applyNumberFormat="1" applyFont="1" applyBorder="1"/>
    <xf numFmtId="3" fontId="7" fillId="0" borderId="27" xfId="0" applyNumberFormat="1" applyFont="1" applyBorder="1"/>
    <xf numFmtId="3" fontId="2" fillId="0" borderId="0" xfId="0" applyNumberFormat="1" applyFont="1"/>
    <xf numFmtId="3" fontId="7" fillId="0" borderId="0" xfId="0" applyNumberFormat="1" applyFont="1"/>
    <xf numFmtId="3" fontId="6" fillId="0" borderId="55" xfId="0" applyNumberFormat="1" applyFont="1" applyBorder="1"/>
    <xf numFmtId="1" fontId="4" fillId="0" borderId="24" xfId="0" applyNumberFormat="1" applyFont="1" applyBorder="1"/>
    <xf numFmtId="3" fontId="2" fillId="0" borderId="26" xfId="0" applyNumberFormat="1" applyFont="1" applyBorder="1"/>
    <xf numFmtId="3" fontId="2" fillId="0" borderId="24" xfId="0" applyNumberFormat="1" applyFont="1" applyBorder="1"/>
    <xf numFmtId="3" fontId="2" fillId="0" borderId="27" xfId="0" applyNumberFormat="1" applyFont="1" applyBorder="1"/>
    <xf numFmtId="3" fontId="6" fillId="3" borderId="55" xfId="0" applyNumberFormat="1" applyFont="1" applyFill="1" applyBorder="1"/>
    <xf numFmtId="1" fontId="4" fillId="3" borderId="24" xfId="0" applyNumberFormat="1" applyFont="1" applyFill="1" applyBorder="1"/>
    <xf numFmtId="3" fontId="4" fillId="3" borderId="24" xfId="0" applyNumberFormat="1" applyFont="1" applyFill="1" applyBorder="1"/>
    <xf numFmtId="3" fontId="4" fillId="3" borderId="25" xfId="0" applyNumberFormat="1" applyFont="1" applyFill="1" applyBorder="1"/>
    <xf numFmtId="3" fontId="7" fillId="3" borderId="24" xfId="0" applyNumberFormat="1" applyFont="1" applyFill="1" applyBorder="1"/>
    <xf numFmtId="3" fontId="7" fillId="3" borderId="26" xfId="0" applyNumberFormat="1" applyFont="1" applyFill="1" applyBorder="1"/>
    <xf numFmtId="3" fontId="7" fillId="3" borderId="55" xfId="0" applyNumberFormat="1" applyFont="1" applyFill="1" applyBorder="1"/>
    <xf numFmtId="3" fontId="7" fillId="3" borderId="25" xfId="0" applyNumberFormat="1" applyFont="1" applyFill="1" applyBorder="1"/>
    <xf numFmtId="3" fontId="7" fillId="3" borderId="27" xfId="0" applyNumberFormat="1" applyFont="1" applyFill="1" applyBorder="1"/>
    <xf numFmtId="3" fontId="6" fillId="3" borderId="45" xfId="0" applyNumberFormat="1" applyFont="1" applyFill="1" applyBorder="1" applyAlignment="1">
      <alignment wrapText="1"/>
    </xf>
    <xf numFmtId="1" fontId="4" fillId="3" borderId="29" xfId="0" applyNumberFormat="1" applyFont="1" applyFill="1" applyBorder="1"/>
    <xf numFmtId="3" fontId="7" fillId="3" borderId="29" xfId="0" applyNumberFormat="1" applyFont="1" applyFill="1" applyBorder="1"/>
    <xf numFmtId="3" fontId="7" fillId="3" borderId="33" xfId="0" applyNumberFormat="1" applyFont="1" applyFill="1" applyBorder="1"/>
    <xf numFmtId="3" fontId="7" fillId="3" borderId="34" xfId="0" applyNumberFormat="1" applyFont="1" applyFill="1" applyBorder="1"/>
    <xf numFmtId="3" fontId="7" fillId="3" borderId="47" xfId="0" applyNumberFormat="1" applyFont="1" applyFill="1" applyBorder="1"/>
    <xf numFmtId="3" fontId="7" fillId="3" borderId="48" xfId="0" applyNumberFormat="1" applyFont="1" applyFill="1" applyBorder="1"/>
    <xf numFmtId="3" fontId="3" fillId="2" borderId="4" xfId="0" applyNumberFormat="1" applyFont="1" applyFill="1" applyBorder="1"/>
    <xf numFmtId="1" fontId="3" fillId="2" borderId="6" xfId="0" applyNumberFormat="1" applyFont="1" applyFill="1" applyBorder="1"/>
    <xf numFmtId="3" fontId="3" fillId="2" borderId="6" xfId="0" applyNumberFormat="1" applyFont="1" applyFill="1" applyBorder="1"/>
    <xf numFmtId="3" fontId="7" fillId="2" borderId="6" xfId="0" applyNumberFormat="1" applyFont="1" applyFill="1" applyBorder="1"/>
    <xf numFmtId="3" fontId="7" fillId="2" borderId="7" xfId="0" applyNumberFormat="1" applyFont="1" applyFill="1" applyBorder="1"/>
    <xf numFmtId="3" fontId="7" fillId="2" borderId="8" xfId="0" applyNumberFormat="1" applyFont="1" applyFill="1" applyBorder="1"/>
    <xf numFmtId="3" fontId="7" fillId="2" borderId="5" xfId="0" applyNumberFormat="1" applyFont="1" applyFill="1" applyBorder="1"/>
    <xf numFmtId="3" fontId="7" fillId="2" borderId="9" xfId="0" applyNumberFormat="1" applyFont="1" applyFill="1" applyBorder="1"/>
    <xf numFmtId="3" fontId="6" fillId="0" borderId="56" xfId="0" applyNumberFormat="1" applyFont="1" applyBorder="1"/>
    <xf numFmtId="1" fontId="4" fillId="0" borderId="16" xfId="0" applyNumberFormat="1" applyFont="1" applyBorder="1"/>
    <xf numFmtId="3" fontId="7" fillId="0" borderId="16" xfId="0" applyNumberFormat="1" applyFont="1" applyBorder="1"/>
    <xf numFmtId="3" fontId="7" fillId="0" borderId="22" xfId="0" applyNumberFormat="1" applyFont="1" applyBorder="1"/>
    <xf numFmtId="3" fontId="7" fillId="0" borderId="52" xfId="0" applyNumberFormat="1" applyFont="1" applyBorder="1"/>
    <xf numFmtId="3" fontId="2" fillId="0" borderId="16" xfId="0" applyNumberFormat="1" applyFont="1" applyBorder="1"/>
    <xf numFmtId="3" fontId="7" fillId="0" borderId="53" xfId="0" applyNumberFormat="1" applyFont="1" applyBorder="1"/>
    <xf numFmtId="3" fontId="2" fillId="3" borderId="34" xfId="0" applyNumberFormat="1" applyFont="1" applyFill="1" applyBorder="1"/>
    <xf numFmtId="1" fontId="7" fillId="3" borderId="29" xfId="0" applyNumberFormat="1" applyFont="1" applyFill="1" applyBorder="1"/>
    <xf numFmtId="3" fontId="7" fillId="3" borderId="32" xfId="0" applyNumberFormat="1" applyFont="1" applyFill="1" applyBorder="1"/>
    <xf numFmtId="3" fontId="2" fillId="3" borderId="29" xfId="0" applyNumberFormat="1" applyFont="1" applyFill="1" applyBorder="1"/>
    <xf numFmtId="3" fontId="2" fillId="3" borderId="33" xfId="0" applyNumberFormat="1" applyFont="1" applyFill="1" applyBorder="1"/>
    <xf numFmtId="3" fontId="2" fillId="3" borderId="32" xfId="0" applyNumberFormat="1" applyFont="1" applyFill="1" applyBorder="1"/>
    <xf numFmtId="3" fontId="2" fillId="3" borderId="35" xfId="0" applyNumberFormat="1" applyFont="1" applyFill="1" applyBorder="1"/>
    <xf numFmtId="3" fontId="2" fillId="3" borderId="55" xfId="0" applyNumberFormat="1" applyFont="1" applyFill="1" applyBorder="1"/>
    <xf numFmtId="1" fontId="7" fillId="3" borderId="24" xfId="0" applyNumberFormat="1" applyFont="1" applyFill="1" applyBorder="1"/>
    <xf numFmtId="3" fontId="7" fillId="3" borderId="50" xfId="0" applyNumberFormat="1" applyFont="1" applyFill="1" applyBorder="1"/>
    <xf numFmtId="3" fontId="7" fillId="3" borderId="30" xfId="0" applyNumberFormat="1" applyFont="1" applyFill="1" applyBorder="1"/>
    <xf numFmtId="3" fontId="7" fillId="3" borderId="35" xfId="0" applyNumberFormat="1" applyFont="1" applyFill="1" applyBorder="1"/>
    <xf numFmtId="3" fontId="7" fillId="3" borderId="57" xfId="0" applyNumberFormat="1" applyFont="1" applyFill="1" applyBorder="1"/>
    <xf numFmtId="1" fontId="7" fillId="2" borderId="6" xfId="0" applyNumberFormat="1" applyFont="1" applyFill="1" applyBorder="1"/>
    <xf numFmtId="3" fontId="7" fillId="2" borderId="4" xfId="0" applyNumberFormat="1" applyFont="1" applyFill="1" applyBorder="1"/>
    <xf numFmtId="3" fontId="7" fillId="2" borderId="58" xfId="0" applyNumberFormat="1" applyFont="1" applyFill="1" applyBorder="1"/>
    <xf numFmtId="1" fontId="4" fillId="0" borderId="0" xfId="0" applyNumberFormat="1" applyFont="1"/>
    <xf numFmtId="3" fontId="4" fillId="2" borderId="24" xfId="0" applyNumberFormat="1" applyFont="1" applyFill="1" applyBorder="1"/>
    <xf numFmtId="3" fontId="4" fillId="4" borderId="26" xfId="0" applyNumberFormat="1" applyFont="1" applyFill="1" applyBorder="1"/>
    <xf numFmtId="3" fontId="4" fillId="4" borderId="24" xfId="0" applyNumberFormat="1" applyFont="1" applyFill="1" applyBorder="1"/>
    <xf numFmtId="3" fontId="4" fillId="2" borderId="26" xfId="0" applyNumberFormat="1" applyFont="1" applyFill="1" applyBorder="1"/>
    <xf numFmtId="3" fontId="4" fillId="2" borderId="27" xfId="0" applyNumberFormat="1" applyFont="1" applyFill="1" applyBorder="1"/>
    <xf numFmtId="3" fontId="4" fillId="5" borderId="25" xfId="0" applyNumberFormat="1" applyFont="1" applyFill="1" applyBorder="1"/>
    <xf numFmtId="3" fontId="4" fillId="5" borderId="26" xfId="0" applyNumberFormat="1" applyFont="1" applyFill="1" applyBorder="1"/>
    <xf numFmtId="3" fontId="4" fillId="5" borderId="24" xfId="0" applyNumberFormat="1" applyFont="1" applyFill="1" applyBorder="1"/>
    <xf numFmtId="3" fontId="4" fillId="5" borderId="27" xfId="0" applyNumberFormat="1" applyFont="1" applyFill="1" applyBorder="1"/>
    <xf numFmtId="3" fontId="4" fillId="6" borderId="24" xfId="0" applyNumberFormat="1" applyFont="1" applyFill="1" applyBorder="1"/>
    <xf numFmtId="3" fontId="4" fillId="6" borderId="26" xfId="0" applyNumberFormat="1" applyFont="1" applyFill="1" applyBorder="1"/>
    <xf numFmtId="3" fontId="5" fillId="7" borderId="24" xfId="1" applyNumberFormat="1" applyFont="1" applyFill="1" applyBorder="1"/>
    <xf numFmtId="3" fontId="4" fillId="7" borderId="25" xfId="0" applyNumberFormat="1" applyFont="1" applyFill="1" applyBorder="1"/>
    <xf numFmtId="3" fontId="4" fillId="7" borderId="26" xfId="0" applyNumberFormat="1" applyFont="1" applyFill="1" applyBorder="1"/>
    <xf numFmtId="3" fontId="4" fillId="7" borderId="24" xfId="0" applyNumberFormat="1" applyFont="1" applyFill="1" applyBorder="1"/>
    <xf numFmtId="3" fontId="4" fillId="7" borderId="27" xfId="0" applyNumberFormat="1" applyFont="1" applyFill="1" applyBorder="1"/>
    <xf numFmtId="3" fontId="4" fillId="2" borderId="25" xfId="0" applyNumberFormat="1" applyFont="1" applyFill="1" applyBorder="1"/>
    <xf numFmtId="3" fontId="4" fillId="6" borderId="25" xfId="0" applyNumberFormat="1" applyFont="1" applyFill="1" applyBorder="1"/>
    <xf numFmtId="3" fontId="5" fillId="7" borderId="25" xfId="1" applyNumberFormat="1" applyFont="1" applyFill="1" applyBorder="1"/>
    <xf numFmtId="3" fontId="4" fillId="3" borderId="35" xfId="0" applyNumberFormat="1" applyFont="1" applyFill="1" applyBorder="1"/>
    <xf numFmtId="3" fontId="4" fillId="0" borderId="62" xfId="0" applyNumberFormat="1" applyFont="1" applyBorder="1"/>
    <xf numFmtId="3" fontId="4" fillId="0" borderId="60" xfId="0" applyNumberFormat="1" applyFont="1" applyBorder="1"/>
    <xf numFmtId="3" fontId="4" fillId="0" borderId="59" xfId="0" applyNumberFormat="1" applyFont="1" applyBorder="1"/>
    <xf numFmtId="3" fontId="6" fillId="0" borderId="7" xfId="0" applyNumberFormat="1" applyFont="1" applyBorder="1"/>
    <xf numFmtId="3" fontId="6" fillId="0" borderId="38" xfId="0" applyNumberFormat="1" applyFont="1" applyBorder="1"/>
    <xf numFmtId="3" fontId="2" fillId="0" borderId="25" xfId="0" applyNumberFormat="1" applyFont="1" applyBorder="1"/>
    <xf numFmtId="3" fontId="2" fillId="0" borderId="53" xfId="0" applyNumberFormat="1" applyFont="1" applyBorder="1"/>
    <xf numFmtId="3" fontId="5" fillId="7" borderId="27" xfId="1" applyNumberFormat="1" applyFont="1" applyFill="1" applyBorder="1"/>
    <xf numFmtId="3" fontId="4" fillId="0" borderId="63" xfId="0" applyNumberFormat="1" applyFont="1" applyBorder="1"/>
    <xf numFmtId="3" fontId="7" fillId="0" borderId="64" xfId="0" applyNumberFormat="1" applyFont="1" applyBorder="1" applyAlignment="1">
      <alignment horizontal="center" wrapText="1"/>
    </xf>
    <xf numFmtId="3" fontId="4" fillId="0" borderId="61" xfId="0" applyNumberFormat="1" applyFont="1" applyBorder="1"/>
    <xf numFmtId="0" fontId="10" fillId="0" borderId="0" xfId="0" applyFont="1"/>
    <xf numFmtId="3" fontId="4" fillId="8" borderId="29" xfId="0" applyNumberFormat="1" applyFont="1" applyFill="1" applyBorder="1"/>
    <xf numFmtId="3" fontId="4" fillId="8" borderId="57" xfId="0" applyNumberFormat="1" applyFont="1" applyFill="1" applyBorder="1"/>
    <xf numFmtId="3" fontId="4" fillId="8" borderId="33" xfId="0" applyNumberFormat="1" applyFont="1" applyFill="1" applyBorder="1"/>
    <xf numFmtId="3" fontId="4" fillId="8" borderId="32" xfId="0" applyNumberFormat="1" applyFont="1" applyFill="1" applyBorder="1"/>
    <xf numFmtId="3" fontId="7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/>
    </xf>
    <xf numFmtId="3" fontId="10" fillId="0" borderId="0" xfId="0" applyNumberFormat="1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2" fillId="0" borderId="65" xfId="0" applyFont="1" applyBorder="1" applyAlignment="1">
      <alignment horizontal="center"/>
    </xf>
    <xf numFmtId="3" fontId="10" fillId="0" borderId="65" xfId="0" applyNumberFormat="1" applyFont="1" applyBorder="1"/>
    <xf numFmtId="3" fontId="10" fillId="0" borderId="66" xfId="0" applyNumberFormat="1" applyFont="1" applyBorder="1"/>
    <xf numFmtId="0" fontId="10" fillId="0" borderId="66" xfId="0" applyFont="1" applyBorder="1" applyAlignment="1">
      <alignment horizontal="center"/>
    </xf>
    <xf numFmtId="0" fontId="10" fillId="0" borderId="65" xfId="0" applyFont="1" applyBorder="1"/>
    <xf numFmtId="3" fontId="4" fillId="0" borderId="65" xfId="0" applyNumberFormat="1" applyFont="1" applyBorder="1"/>
    <xf numFmtId="0" fontId="10" fillId="0" borderId="66" xfId="0" applyFont="1" applyBorder="1"/>
    <xf numFmtId="0" fontId="10" fillId="0" borderId="0" xfId="0" applyFont="1" applyAlignment="1">
      <alignment horizontal="left"/>
    </xf>
    <xf numFmtId="3" fontId="10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10" fillId="0" borderId="66" xfId="0" applyNumberFormat="1" applyFont="1" applyBorder="1" applyAlignment="1">
      <alignment horizontal="center"/>
    </xf>
    <xf numFmtId="0" fontId="12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FBE1E-336E-406F-A7F7-BCDED05A6297}">
  <dimension ref="A1:Z57"/>
  <sheetViews>
    <sheetView workbookViewId="0">
      <pane xSplit="1" ySplit="1" topLeftCell="G30" activePane="bottomRight" state="frozen"/>
      <selection pane="topRight" activeCell="B1" sqref="B1"/>
      <selection pane="bottomLeft" activeCell="A2" sqref="A2"/>
      <selection pane="bottomRight" activeCell="K47" sqref="K47:K51"/>
    </sheetView>
  </sheetViews>
  <sheetFormatPr defaultColWidth="9.140625" defaultRowHeight="15" x14ac:dyDescent="0.2"/>
  <cols>
    <col min="1" max="1" width="61.7109375" style="13" customWidth="1"/>
    <col min="2" max="2" width="13" style="185" customWidth="1"/>
    <col min="3" max="3" width="11.85546875" style="13" customWidth="1"/>
    <col min="4" max="4" width="12.5703125" style="13" customWidth="1"/>
    <col min="5" max="5" width="39.5703125" style="13" customWidth="1"/>
    <col min="6" max="6" width="12.7109375" style="13" customWidth="1"/>
    <col min="7" max="7" width="29.42578125" style="13" customWidth="1"/>
    <col min="8" max="8" width="12.85546875" style="13" customWidth="1"/>
    <col min="9" max="9" width="11.140625" style="13" customWidth="1"/>
    <col min="10" max="13" width="11.7109375" style="13" customWidth="1"/>
    <col min="14" max="14" width="13.42578125" style="13" customWidth="1"/>
    <col min="15" max="15" width="15.140625" style="13" customWidth="1"/>
    <col min="16" max="16" width="14.42578125" style="13" customWidth="1"/>
    <col min="17" max="17" width="13.42578125" style="13" customWidth="1"/>
    <col min="18" max="18" width="13.140625" style="13" customWidth="1"/>
    <col min="19" max="19" width="15.140625" style="13" customWidth="1"/>
    <col min="20" max="20" width="13.7109375" style="13" customWidth="1"/>
    <col min="21" max="21" width="13" style="13" customWidth="1"/>
    <col min="22" max="22" width="13.85546875" style="13" customWidth="1"/>
    <col min="23" max="25" width="16.28515625" style="13" customWidth="1"/>
    <col min="26" max="26" width="11.42578125" style="13" bestFit="1" customWidth="1"/>
    <col min="27" max="16384" width="9.140625" style="13"/>
  </cols>
  <sheetData>
    <row r="1" spans="1:25" ht="33" customHeight="1" thickTop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9" t="s">
        <v>11</v>
      </c>
      <c r="M1" s="9" t="s">
        <v>12</v>
      </c>
      <c r="N1" s="10" t="s">
        <v>13</v>
      </c>
      <c r="O1" s="11" t="s">
        <v>14</v>
      </c>
      <c r="P1" s="8" t="s">
        <v>15</v>
      </c>
      <c r="Q1" s="9" t="s">
        <v>16</v>
      </c>
      <c r="R1" s="9" t="s">
        <v>17</v>
      </c>
      <c r="S1" s="9" t="s">
        <v>18</v>
      </c>
      <c r="T1" s="11" t="s">
        <v>19</v>
      </c>
      <c r="U1" s="12" t="s">
        <v>20</v>
      </c>
      <c r="V1" s="9" t="s">
        <v>21</v>
      </c>
      <c r="W1" s="9" t="s">
        <v>22</v>
      </c>
      <c r="X1" s="9" t="s">
        <v>23</v>
      </c>
      <c r="Y1" s="11" t="s">
        <v>24</v>
      </c>
    </row>
    <row r="2" spans="1:25" ht="15.95" customHeight="1" thickTop="1" x14ac:dyDescent="0.25">
      <c r="A2" s="14"/>
      <c r="B2" s="15"/>
      <c r="C2" s="16"/>
      <c r="D2" s="16"/>
      <c r="E2" s="17"/>
      <c r="F2" s="16"/>
      <c r="G2" s="18"/>
      <c r="H2" s="19"/>
      <c r="I2" s="20"/>
      <c r="J2" s="21"/>
      <c r="K2" s="22"/>
      <c r="L2" s="23"/>
      <c r="M2" s="24"/>
      <c r="N2" s="25"/>
      <c r="O2" s="26"/>
      <c r="P2" s="27"/>
      <c r="Q2" s="28"/>
      <c r="R2" s="28"/>
      <c r="S2" s="28"/>
      <c r="T2" s="26"/>
      <c r="U2" s="29"/>
      <c r="V2" s="30"/>
      <c r="W2" s="30"/>
      <c r="X2" s="30"/>
      <c r="Y2" s="31"/>
    </row>
    <row r="3" spans="1:25" ht="15.95" customHeight="1" x14ac:dyDescent="0.2">
      <c r="A3" s="32" t="s">
        <v>25</v>
      </c>
      <c r="B3" s="33">
        <v>2011</v>
      </c>
      <c r="C3" s="34" t="s">
        <v>26</v>
      </c>
      <c r="D3" s="34">
        <v>20</v>
      </c>
      <c r="E3" s="35" t="s">
        <v>27</v>
      </c>
      <c r="F3" s="34">
        <v>363883</v>
      </c>
      <c r="G3" s="36" t="s">
        <v>28</v>
      </c>
      <c r="H3" s="37"/>
      <c r="I3" s="38"/>
      <c r="J3" s="39"/>
      <c r="K3" s="40"/>
      <c r="L3" s="38"/>
      <c r="M3" s="38"/>
      <c r="N3" s="41"/>
      <c r="O3" s="41"/>
      <c r="P3" s="43">
        <v>150000</v>
      </c>
      <c r="Q3" s="186">
        <v>400000</v>
      </c>
      <c r="R3" s="186"/>
      <c r="S3" s="186"/>
      <c r="T3" s="186"/>
      <c r="U3" s="190"/>
      <c r="V3" s="186"/>
      <c r="W3" s="186"/>
      <c r="X3" s="186"/>
      <c r="Y3" s="189"/>
    </row>
    <row r="4" spans="1:25" ht="15.95" customHeight="1" x14ac:dyDescent="0.2">
      <c r="A4" s="32"/>
      <c r="B4" s="33"/>
      <c r="C4" s="34"/>
      <c r="D4" s="34"/>
      <c r="E4" s="35"/>
      <c r="F4" s="34"/>
      <c r="G4" s="36"/>
      <c r="H4" s="37"/>
      <c r="I4" s="38"/>
      <c r="J4" s="39"/>
      <c r="K4" s="40"/>
      <c r="L4" s="38"/>
      <c r="M4" s="38"/>
      <c r="N4" s="41"/>
      <c r="O4" s="41"/>
      <c r="P4" s="43"/>
      <c r="Q4" s="43"/>
      <c r="R4" s="43"/>
      <c r="S4" s="43"/>
      <c r="T4" s="43"/>
      <c r="U4" s="44"/>
      <c r="V4" s="43"/>
      <c r="W4" s="43"/>
      <c r="X4" s="43"/>
      <c r="Y4" s="42"/>
    </row>
    <row r="5" spans="1:25" ht="15.95" customHeight="1" x14ac:dyDescent="0.2">
      <c r="A5" s="32" t="s">
        <v>29</v>
      </c>
      <c r="B5" s="33">
        <v>2015</v>
      </c>
      <c r="C5" s="34" t="s">
        <v>30</v>
      </c>
      <c r="D5" s="34">
        <v>20</v>
      </c>
      <c r="E5" s="35" t="s">
        <v>31</v>
      </c>
      <c r="F5" s="34">
        <v>386164</v>
      </c>
      <c r="G5" s="34" t="s">
        <v>32</v>
      </c>
      <c r="H5" s="37"/>
      <c r="I5" s="45"/>
      <c r="J5" s="39"/>
      <c r="K5" s="46"/>
      <c r="L5" s="45"/>
      <c r="M5" s="45"/>
      <c r="N5" s="41"/>
      <c r="O5" s="41"/>
      <c r="P5" s="43"/>
      <c r="Q5" s="43"/>
      <c r="R5" s="43"/>
      <c r="S5" s="43"/>
      <c r="T5" s="193">
        <v>200000</v>
      </c>
      <c r="U5" s="194">
        <v>700000</v>
      </c>
      <c r="V5" s="193"/>
      <c r="W5" s="193"/>
      <c r="X5" s="193"/>
      <c r="Y5" s="192"/>
    </row>
    <row r="6" spans="1:25" ht="15.95" customHeight="1" x14ac:dyDescent="0.2">
      <c r="A6" s="32"/>
      <c r="B6" s="47"/>
      <c r="C6" s="48"/>
      <c r="D6" s="48"/>
      <c r="E6" s="35"/>
      <c r="F6" s="34"/>
      <c r="G6" s="34"/>
      <c r="H6" s="37"/>
      <c r="I6" s="45"/>
      <c r="J6" s="39"/>
      <c r="K6" s="46"/>
      <c r="L6" s="45"/>
      <c r="M6" s="45"/>
      <c r="N6" s="41"/>
      <c r="O6" s="41"/>
      <c r="P6" s="43"/>
      <c r="Q6" s="43"/>
      <c r="R6" s="43"/>
      <c r="S6" s="43"/>
      <c r="T6" s="43"/>
      <c r="U6" s="44"/>
      <c r="V6" s="43"/>
      <c r="W6" s="43"/>
      <c r="X6" s="43"/>
      <c r="Y6" s="42"/>
    </row>
    <row r="7" spans="1:25" ht="15.95" customHeight="1" x14ac:dyDescent="0.2">
      <c r="A7" s="32" t="s">
        <v>33</v>
      </c>
      <c r="B7" s="47">
        <v>2018</v>
      </c>
      <c r="C7" s="48" t="s">
        <v>34</v>
      </c>
      <c r="D7" s="48">
        <v>20</v>
      </c>
      <c r="E7" s="35" t="s">
        <v>35</v>
      </c>
      <c r="F7" s="34">
        <v>384542</v>
      </c>
      <c r="G7" s="34" t="s">
        <v>36</v>
      </c>
      <c r="H7" s="37"/>
      <c r="I7" s="45">
        <v>48572</v>
      </c>
      <c r="J7" s="39">
        <v>48572</v>
      </c>
      <c r="K7" s="46">
        <v>48572</v>
      </c>
      <c r="L7" s="45">
        <v>48572</v>
      </c>
      <c r="M7" s="45"/>
      <c r="N7" s="41"/>
      <c r="O7" s="41"/>
      <c r="P7" s="43"/>
      <c r="Q7" s="43"/>
      <c r="R7" s="43"/>
      <c r="S7" s="43"/>
      <c r="T7" s="43"/>
      <c r="U7" s="44"/>
      <c r="V7" s="43"/>
      <c r="W7" s="195">
        <v>200000</v>
      </c>
      <c r="X7" s="195">
        <v>700000</v>
      </c>
      <c r="Y7" s="196"/>
    </row>
    <row r="8" spans="1:25" ht="15.95" customHeight="1" x14ac:dyDescent="0.2">
      <c r="A8" s="32"/>
      <c r="B8" s="47"/>
      <c r="C8" s="48"/>
      <c r="D8" s="48"/>
      <c r="E8" s="35"/>
      <c r="F8" s="34"/>
      <c r="G8" s="34" t="s">
        <v>37</v>
      </c>
      <c r="H8" s="37"/>
      <c r="I8" s="45">
        <v>4138</v>
      </c>
      <c r="J8" s="39">
        <v>3109</v>
      </c>
      <c r="K8" s="46">
        <v>2065</v>
      </c>
      <c r="L8" s="45">
        <v>1035</v>
      </c>
      <c r="M8" s="45"/>
      <c r="N8" s="41"/>
      <c r="O8" s="41"/>
      <c r="P8" s="43"/>
      <c r="Q8" s="43"/>
      <c r="R8" s="43"/>
      <c r="S8" s="43"/>
      <c r="T8" s="43"/>
      <c r="U8" s="44"/>
      <c r="V8" s="43"/>
      <c r="W8" s="43"/>
      <c r="X8" s="43"/>
      <c r="Y8" s="42"/>
    </row>
    <row r="9" spans="1:25" ht="15.95" customHeight="1" x14ac:dyDescent="0.2">
      <c r="A9" s="32"/>
      <c r="B9" s="47"/>
      <c r="C9" s="48"/>
      <c r="D9" s="48"/>
      <c r="E9" s="35"/>
      <c r="F9" s="34"/>
      <c r="G9" s="34"/>
      <c r="H9" s="37"/>
      <c r="I9" s="45"/>
      <c r="J9" s="39"/>
      <c r="K9" s="46"/>
      <c r="L9" s="45"/>
      <c r="M9" s="45"/>
      <c r="N9" s="41"/>
      <c r="O9" s="41"/>
      <c r="P9" s="43"/>
      <c r="Q9" s="43"/>
      <c r="R9" s="43"/>
      <c r="S9" s="43"/>
      <c r="T9" s="43"/>
      <c r="U9" s="44"/>
      <c r="V9" s="43"/>
      <c r="W9" s="43"/>
      <c r="X9" s="43"/>
      <c r="Y9" s="42"/>
    </row>
    <row r="10" spans="1:25" ht="15.95" customHeight="1" x14ac:dyDescent="0.2">
      <c r="A10" s="49" t="s">
        <v>38</v>
      </c>
      <c r="B10" s="33">
        <v>2005</v>
      </c>
      <c r="C10" s="34" t="s">
        <v>39</v>
      </c>
      <c r="D10" s="34">
        <v>15</v>
      </c>
      <c r="E10" s="35" t="s">
        <v>40</v>
      </c>
      <c r="F10" s="34">
        <v>199534</v>
      </c>
      <c r="G10" s="34" t="s">
        <v>41</v>
      </c>
      <c r="H10" s="37"/>
      <c r="I10" s="38">
        <v>10000</v>
      </c>
      <c r="J10" s="50">
        <v>10000</v>
      </c>
      <c r="K10" s="40">
        <v>10000</v>
      </c>
      <c r="L10" s="38">
        <v>142000</v>
      </c>
      <c r="M10" s="197">
        <v>471900</v>
      </c>
      <c r="N10" s="198"/>
      <c r="O10" s="198"/>
      <c r="P10" s="200"/>
      <c r="Q10" s="200"/>
      <c r="R10" s="200"/>
      <c r="S10" s="200"/>
      <c r="T10" s="200"/>
      <c r="U10" s="201"/>
      <c r="V10" s="200"/>
      <c r="W10" s="200"/>
      <c r="X10" s="200"/>
      <c r="Y10" s="199"/>
    </row>
    <row r="11" spans="1:25" ht="15.95" customHeight="1" x14ac:dyDescent="0.2">
      <c r="A11" s="51"/>
      <c r="B11" s="47"/>
      <c r="C11" s="48"/>
      <c r="D11" s="48"/>
      <c r="E11" s="35"/>
      <c r="F11" s="34"/>
      <c r="G11" s="48" t="s">
        <v>42</v>
      </c>
      <c r="H11" s="37"/>
      <c r="I11" s="38">
        <v>965</v>
      </c>
      <c r="J11" s="50">
        <v>517</v>
      </c>
      <c r="K11" s="40">
        <v>126</v>
      </c>
      <c r="L11" s="38">
        <v>-65</v>
      </c>
      <c r="M11" s="38"/>
      <c r="N11" s="41"/>
      <c r="O11" s="41"/>
      <c r="P11" s="43"/>
      <c r="Q11" s="43"/>
      <c r="R11" s="43"/>
      <c r="S11" s="43"/>
      <c r="T11" s="43"/>
      <c r="U11" s="44"/>
      <c r="V11" s="43"/>
      <c r="W11" s="43"/>
      <c r="X11" s="43"/>
      <c r="Y11" s="42"/>
    </row>
    <row r="12" spans="1:25" ht="15.95" customHeight="1" x14ac:dyDescent="0.2">
      <c r="A12" s="51"/>
      <c r="B12" s="47"/>
      <c r="C12" s="48"/>
      <c r="D12" s="48"/>
      <c r="E12" s="35"/>
      <c r="F12" s="34"/>
      <c r="G12" s="48"/>
      <c r="H12" s="37"/>
      <c r="I12" s="38"/>
      <c r="J12" s="50"/>
      <c r="K12" s="40"/>
      <c r="L12" s="38"/>
      <c r="M12" s="38"/>
      <c r="N12" s="41"/>
      <c r="O12" s="41"/>
      <c r="P12" s="43"/>
      <c r="Q12" s="43"/>
      <c r="R12" s="43"/>
      <c r="S12" s="43"/>
      <c r="T12" s="43"/>
      <c r="U12" s="44"/>
      <c r="V12" s="43"/>
      <c r="W12" s="43"/>
      <c r="X12" s="43"/>
      <c r="Y12" s="42"/>
    </row>
    <row r="13" spans="1:25" ht="15.95" customHeight="1" x14ac:dyDescent="0.2">
      <c r="A13" s="32" t="s">
        <v>43</v>
      </c>
      <c r="B13" s="47">
        <v>2009</v>
      </c>
      <c r="C13" s="48" t="s">
        <v>44</v>
      </c>
      <c r="D13" s="48">
        <v>10</v>
      </c>
      <c r="E13" s="35" t="s">
        <v>45</v>
      </c>
      <c r="F13" s="34">
        <v>52236</v>
      </c>
      <c r="G13" s="34" t="s">
        <v>28</v>
      </c>
      <c r="H13" s="37"/>
      <c r="I13" s="38"/>
      <c r="J13" s="50"/>
      <c r="K13" s="40">
        <v>267230</v>
      </c>
      <c r="L13" s="38"/>
      <c r="M13" s="38"/>
      <c r="N13" s="41"/>
      <c r="O13" s="41"/>
      <c r="P13" s="43"/>
      <c r="Q13" s="43"/>
      <c r="R13" s="43"/>
      <c r="S13" s="43" t="s">
        <v>46</v>
      </c>
      <c r="T13" s="43"/>
      <c r="U13" s="44"/>
      <c r="V13" s="188">
        <v>300000</v>
      </c>
      <c r="W13" s="188"/>
      <c r="X13" s="188"/>
      <c r="Y13" s="187"/>
    </row>
    <row r="14" spans="1:25" ht="15.95" customHeight="1" x14ac:dyDescent="0.2">
      <c r="A14" s="32"/>
      <c r="B14" s="47"/>
      <c r="C14" s="48"/>
      <c r="D14" s="48"/>
      <c r="E14" s="35"/>
      <c r="F14" s="34"/>
      <c r="G14" s="34"/>
      <c r="H14" s="37"/>
      <c r="I14" s="38"/>
      <c r="J14" s="50"/>
      <c r="K14" s="40"/>
      <c r="L14" s="38"/>
      <c r="M14" s="38"/>
      <c r="N14" s="41"/>
      <c r="O14" s="41"/>
      <c r="P14" s="43"/>
      <c r="Q14" s="43"/>
      <c r="R14" s="43"/>
      <c r="S14" s="43"/>
      <c r="T14" s="43"/>
      <c r="U14" s="44"/>
      <c r="V14" s="43"/>
      <c r="W14" s="43"/>
      <c r="X14" s="43"/>
      <c r="Y14" s="42"/>
    </row>
    <row r="15" spans="1:25" ht="15.95" customHeight="1" x14ac:dyDescent="0.2">
      <c r="A15" s="32" t="s">
        <v>47</v>
      </c>
      <c r="B15" s="47">
        <v>2020</v>
      </c>
      <c r="C15" s="48" t="s">
        <v>48</v>
      </c>
      <c r="D15" s="48">
        <v>10</v>
      </c>
      <c r="E15" s="35"/>
      <c r="F15" s="34">
        <v>19480</v>
      </c>
      <c r="G15" s="34" t="s">
        <v>49</v>
      </c>
      <c r="H15" s="37"/>
      <c r="I15" s="38"/>
      <c r="J15" s="50"/>
      <c r="K15" s="40"/>
      <c r="L15" s="38"/>
      <c r="M15" s="38"/>
      <c r="N15" s="41"/>
      <c r="O15" s="41"/>
      <c r="P15" s="43"/>
      <c r="Q15" s="43">
        <v>20000</v>
      </c>
      <c r="R15" s="43"/>
      <c r="S15" s="43"/>
      <c r="T15" s="43"/>
      <c r="U15" s="44"/>
      <c r="V15" s="43"/>
      <c r="W15" s="43"/>
      <c r="X15" s="43"/>
      <c r="Y15" s="42"/>
    </row>
    <row r="16" spans="1:25" ht="15.95" customHeight="1" x14ac:dyDescent="0.2">
      <c r="A16" s="32"/>
      <c r="B16" s="47"/>
      <c r="C16" s="48"/>
      <c r="D16" s="48"/>
      <c r="E16" s="35"/>
      <c r="F16" s="34"/>
      <c r="G16" s="34"/>
      <c r="H16" s="37"/>
      <c r="I16" s="38"/>
      <c r="J16" s="50"/>
      <c r="K16" s="40"/>
      <c r="L16" s="38"/>
      <c r="M16" s="38"/>
      <c r="N16" s="41"/>
      <c r="O16" s="41"/>
      <c r="P16" s="43"/>
      <c r="Q16" s="43"/>
      <c r="R16" s="43"/>
      <c r="S16" s="43"/>
      <c r="T16" s="43"/>
      <c r="U16" s="44"/>
      <c r="V16" s="43"/>
      <c r="W16" s="43"/>
      <c r="X16" s="43"/>
      <c r="Y16" s="42"/>
    </row>
    <row r="17" spans="1:25" ht="15.95" customHeight="1" x14ac:dyDescent="0.2">
      <c r="A17" s="32" t="s">
        <v>50</v>
      </c>
      <c r="B17" s="47">
        <v>2004</v>
      </c>
      <c r="C17" s="48" t="s">
        <v>51</v>
      </c>
      <c r="D17" s="48">
        <v>15</v>
      </c>
      <c r="E17" s="52" t="s">
        <v>52</v>
      </c>
      <c r="F17" s="34"/>
      <c r="G17" s="34" t="s">
        <v>49</v>
      </c>
      <c r="H17" s="37"/>
      <c r="I17" s="38"/>
      <c r="J17" s="50"/>
      <c r="K17" s="40"/>
      <c r="L17" s="38"/>
      <c r="M17" s="38"/>
      <c r="N17" s="41">
        <v>25000</v>
      </c>
      <c r="O17" s="41"/>
      <c r="P17" s="43"/>
      <c r="Q17" s="43"/>
      <c r="R17" s="43"/>
      <c r="S17" s="43"/>
      <c r="T17" s="43"/>
      <c r="U17" s="44"/>
      <c r="V17" s="43"/>
      <c r="W17" s="43"/>
      <c r="X17" s="43"/>
      <c r="Y17" s="42"/>
    </row>
    <row r="18" spans="1:25" ht="15.95" customHeight="1" x14ac:dyDescent="0.2">
      <c r="A18" s="32"/>
      <c r="B18" s="47"/>
      <c r="C18" s="48"/>
      <c r="D18" s="48"/>
      <c r="E18" s="35"/>
      <c r="F18" s="34"/>
      <c r="G18" s="34"/>
      <c r="H18" s="37"/>
      <c r="I18" s="38"/>
      <c r="J18" s="50"/>
      <c r="K18" s="40"/>
      <c r="L18" s="38"/>
      <c r="M18" s="38"/>
      <c r="N18" s="41"/>
      <c r="O18" s="41"/>
      <c r="P18" s="43"/>
      <c r="Q18" s="43"/>
      <c r="R18" s="43"/>
      <c r="S18" s="43"/>
      <c r="T18" s="43"/>
      <c r="U18" s="44"/>
      <c r="V18" s="43"/>
      <c r="W18" s="43"/>
      <c r="X18" s="43"/>
      <c r="Y18" s="42"/>
    </row>
    <row r="19" spans="1:25" ht="15.95" customHeight="1" x14ac:dyDescent="0.2">
      <c r="A19" s="32" t="s">
        <v>53</v>
      </c>
      <c r="B19" s="47">
        <v>2009</v>
      </c>
      <c r="C19" s="48" t="s">
        <v>44</v>
      </c>
      <c r="D19" s="48">
        <v>15</v>
      </c>
      <c r="E19" s="52" t="s">
        <v>54</v>
      </c>
      <c r="F19" s="34"/>
      <c r="G19" s="34" t="s">
        <v>49</v>
      </c>
      <c r="H19" s="37"/>
      <c r="I19" s="38"/>
      <c r="J19" s="50"/>
      <c r="K19" s="40"/>
      <c r="L19" s="38"/>
      <c r="M19" s="38">
        <v>45000</v>
      </c>
      <c r="N19" s="41"/>
      <c r="O19" s="41"/>
      <c r="P19" s="43"/>
      <c r="Q19" s="43"/>
      <c r="R19" s="43"/>
      <c r="S19" s="43"/>
      <c r="T19" s="43"/>
      <c r="U19" s="44"/>
      <c r="V19" s="43"/>
      <c r="W19" s="43"/>
      <c r="X19" s="43"/>
      <c r="Y19" s="42"/>
    </row>
    <row r="20" spans="1:25" ht="15.95" customHeight="1" x14ac:dyDescent="0.2">
      <c r="A20" s="32"/>
      <c r="B20" s="47"/>
      <c r="C20" s="48"/>
      <c r="D20" s="48"/>
      <c r="E20" s="35"/>
      <c r="F20" s="34"/>
      <c r="G20" s="34"/>
      <c r="H20" s="37"/>
      <c r="I20" s="38"/>
      <c r="J20" s="50"/>
      <c r="K20" s="40"/>
      <c r="L20" s="38"/>
      <c r="M20" s="38"/>
      <c r="N20" s="41"/>
      <c r="O20" s="41"/>
      <c r="P20" s="43"/>
      <c r="Q20" s="43"/>
      <c r="R20" s="43"/>
      <c r="S20" s="43"/>
      <c r="T20" s="43"/>
      <c r="U20" s="44"/>
      <c r="V20" s="43"/>
      <c r="W20" s="43"/>
      <c r="X20" s="43"/>
      <c r="Y20" s="42"/>
    </row>
    <row r="21" spans="1:25" ht="15.95" customHeight="1" x14ac:dyDescent="0.2">
      <c r="A21" s="32" t="s">
        <v>55</v>
      </c>
      <c r="B21" s="47">
        <v>2021</v>
      </c>
      <c r="C21" s="48" t="s">
        <v>48</v>
      </c>
      <c r="D21" s="48">
        <v>15</v>
      </c>
      <c r="E21" s="52" t="s">
        <v>56</v>
      </c>
      <c r="F21" s="34"/>
      <c r="G21" s="34"/>
      <c r="H21" s="37"/>
      <c r="I21" s="38"/>
      <c r="J21" s="50"/>
      <c r="K21" s="40"/>
      <c r="L21" s="38"/>
      <c r="M21" s="38"/>
      <c r="N21" s="41"/>
      <c r="O21" s="41"/>
      <c r="P21" s="43"/>
      <c r="Q21" s="43"/>
      <c r="R21" s="43"/>
      <c r="S21" s="43"/>
      <c r="T21" s="43"/>
      <c r="U21" s="44"/>
      <c r="V21" s="43"/>
      <c r="W21" s="43"/>
      <c r="X21" s="43"/>
      <c r="Y21" s="42"/>
    </row>
    <row r="22" spans="1:25" ht="15.95" customHeight="1" x14ac:dyDescent="0.2">
      <c r="A22" s="32"/>
      <c r="B22" s="47"/>
      <c r="C22" s="48"/>
      <c r="D22" s="48"/>
      <c r="E22" s="35"/>
      <c r="F22" s="34"/>
      <c r="G22" s="34"/>
      <c r="H22" s="37"/>
      <c r="I22" s="38"/>
      <c r="J22" s="50"/>
      <c r="K22" s="40"/>
      <c r="L22" s="38"/>
      <c r="M22" s="38"/>
      <c r="N22" s="41"/>
      <c r="O22" s="41"/>
      <c r="P22" s="43"/>
      <c r="Q22" s="43"/>
      <c r="R22" s="43"/>
      <c r="S22" s="43"/>
      <c r="T22" s="43"/>
      <c r="U22" s="44"/>
      <c r="V22" s="43"/>
      <c r="W22" s="43"/>
      <c r="X22" s="43"/>
      <c r="Y22" s="42"/>
    </row>
    <row r="23" spans="1:25" ht="15.95" customHeight="1" x14ac:dyDescent="0.2">
      <c r="A23" s="32" t="s">
        <v>57</v>
      </c>
      <c r="B23" s="47"/>
      <c r="C23" s="48"/>
      <c r="D23" s="48">
        <v>7</v>
      </c>
      <c r="E23" s="35"/>
      <c r="F23" s="34">
        <v>9150</v>
      </c>
      <c r="G23" s="34" t="s">
        <v>58</v>
      </c>
      <c r="H23" s="37"/>
      <c r="I23" s="38">
        <v>9150</v>
      </c>
      <c r="J23" s="50"/>
      <c r="K23" s="40"/>
      <c r="L23" s="38"/>
      <c r="M23" s="38"/>
      <c r="N23" s="41"/>
      <c r="O23" s="41"/>
      <c r="P23" s="43"/>
      <c r="Q23" s="43"/>
      <c r="R23" s="43"/>
      <c r="S23" s="43"/>
      <c r="T23" s="43"/>
      <c r="U23" s="44"/>
      <c r="V23" s="43"/>
      <c r="W23" s="43"/>
      <c r="X23" s="43"/>
      <c r="Y23" s="42"/>
    </row>
    <row r="24" spans="1:25" ht="15.95" customHeight="1" x14ac:dyDescent="0.2">
      <c r="A24" s="32"/>
      <c r="B24" s="47"/>
      <c r="C24" s="48"/>
      <c r="D24" s="48"/>
      <c r="E24" s="35"/>
      <c r="F24" s="34"/>
      <c r="G24" s="34"/>
      <c r="H24" s="37"/>
      <c r="I24" s="38"/>
      <c r="J24" s="50"/>
      <c r="K24" s="40"/>
      <c r="L24" s="38"/>
      <c r="M24" s="38"/>
      <c r="N24" s="41"/>
      <c r="O24" s="41"/>
      <c r="P24" s="43"/>
      <c r="Q24" s="43"/>
      <c r="R24" s="43"/>
      <c r="S24" s="43"/>
      <c r="T24" s="43"/>
      <c r="U24" s="44"/>
      <c r="V24" s="43"/>
      <c r="W24" s="43"/>
      <c r="X24" s="43"/>
      <c r="Y24" s="42"/>
    </row>
    <row r="25" spans="1:25" ht="15.95" customHeight="1" x14ac:dyDescent="0.2">
      <c r="A25" s="32" t="s">
        <v>59</v>
      </c>
      <c r="B25" s="47"/>
      <c r="C25" s="48"/>
      <c r="D25" s="48"/>
      <c r="E25" s="35"/>
      <c r="F25" s="34">
        <v>8400</v>
      </c>
      <c r="G25" s="34" t="s">
        <v>58</v>
      </c>
      <c r="H25" s="37"/>
      <c r="I25" s="38">
        <v>0</v>
      </c>
      <c r="J25" s="50">
        <v>5653.34</v>
      </c>
      <c r="K25" s="40"/>
      <c r="L25" s="38"/>
      <c r="M25" s="38"/>
      <c r="N25" s="41"/>
      <c r="O25" s="41"/>
      <c r="P25" s="43"/>
      <c r="Q25" s="43"/>
      <c r="R25" s="43"/>
      <c r="S25" s="43"/>
      <c r="T25" s="43"/>
      <c r="U25" s="44"/>
      <c r="V25" s="43"/>
      <c r="W25" s="43"/>
      <c r="X25" s="43"/>
      <c r="Y25" s="42"/>
    </row>
    <row r="26" spans="1:25" ht="15.95" customHeight="1" x14ac:dyDescent="0.2">
      <c r="A26" s="32"/>
      <c r="B26" s="47"/>
      <c r="C26" s="48"/>
      <c r="D26" s="48"/>
      <c r="E26" s="35"/>
      <c r="F26" s="34"/>
      <c r="G26" s="34"/>
      <c r="H26" s="37"/>
      <c r="I26" s="38"/>
      <c r="J26" s="50"/>
      <c r="K26" s="40"/>
      <c r="L26" s="38"/>
      <c r="M26" s="38"/>
      <c r="N26" s="41"/>
      <c r="O26" s="41"/>
      <c r="P26" s="43"/>
      <c r="Q26" s="43"/>
      <c r="R26" s="43"/>
      <c r="S26" s="43"/>
      <c r="T26" s="43"/>
      <c r="U26" s="44"/>
      <c r="V26" s="43"/>
      <c r="W26" s="43"/>
      <c r="X26" s="43"/>
      <c r="Y26" s="42"/>
    </row>
    <row r="27" spans="1:25" ht="15.95" customHeight="1" x14ac:dyDescent="0.2">
      <c r="A27" s="53" t="s">
        <v>60</v>
      </c>
      <c r="B27" s="47">
        <v>2022</v>
      </c>
      <c r="C27" s="48" t="s">
        <v>51</v>
      </c>
      <c r="D27" s="48">
        <v>15</v>
      </c>
      <c r="E27" s="52" t="s">
        <v>61</v>
      </c>
      <c r="F27" s="34" t="s">
        <v>46</v>
      </c>
      <c r="G27" s="34" t="s">
        <v>62</v>
      </c>
      <c r="H27" s="37"/>
      <c r="I27" s="38">
        <v>45729</v>
      </c>
      <c r="J27" s="50"/>
      <c r="K27" s="40"/>
      <c r="L27" s="38"/>
      <c r="M27" s="38"/>
      <c r="N27" s="41"/>
      <c r="O27" s="41"/>
      <c r="P27" s="43"/>
      <c r="Q27" s="43"/>
      <c r="R27" s="43"/>
      <c r="S27" s="43"/>
      <c r="T27" s="43"/>
      <c r="U27" s="44"/>
      <c r="V27" s="43"/>
      <c r="W27" s="43"/>
      <c r="X27" s="43">
        <v>55000</v>
      </c>
      <c r="Y27" s="42"/>
    </row>
    <row r="28" spans="1:25" ht="15.95" customHeight="1" x14ac:dyDescent="0.2">
      <c r="A28" s="51"/>
      <c r="B28" s="47"/>
      <c r="C28" s="48"/>
      <c r="D28" s="48"/>
      <c r="E28" s="35"/>
      <c r="F28" s="34"/>
      <c r="G28" s="34"/>
      <c r="H28" s="37"/>
      <c r="I28" s="38"/>
      <c r="J28" s="50"/>
      <c r="K28" s="40"/>
      <c r="L28" s="38"/>
      <c r="M28" s="38"/>
      <c r="N28" s="41"/>
      <c r="O28" s="41"/>
      <c r="P28" s="43"/>
      <c r="Q28" s="43"/>
      <c r="R28" s="43"/>
      <c r="S28" s="43"/>
      <c r="T28" s="43"/>
      <c r="U28" s="44"/>
      <c r="V28" s="43"/>
      <c r="W28" s="43"/>
      <c r="X28" s="43"/>
      <c r="Y28" s="42"/>
    </row>
    <row r="29" spans="1:25" ht="15.95" customHeight="1" x14ac:dyDescent="0.2">
      <c r="A29" s="59" t="s">
        <v>73</v>
      </c>
      <c r="B29" s="60"/>
      <c r="C29" s="61"/>
      <c r="D29" s="61"/>
      <c r="E29" s="62"/>
      <c r="F29" s="57"/>
      <c r="G29" s="57"/>
      <c r="H29" s="63"/>
      <c r="I29" s="64"/>
      <c r="J29" s="65"/>
      <c r="K29" s="66"/>
      <c r="L29" s="64"/>
      <c r="M29" s="64"/>
      <c r="N29" s="67"/>
      <c r="O29" s="67"/>
      <c r="P29" s="69"/>
      <c r="Q29" s="69"/>
      <c r="R29" s="69"/>
      <c r="S29" s="69"/>
      <c r="T29" s="69"/>
      <c r="U29" s="44"/>
      <c r="V29" s="43"/>
      <c r="W29" s="43"/>
      <c r="X29" s="43"/>
      <c r="Y29" s="42"/>
    </row>
    <row r="30" spans="1:25" ht="15.95" customHeight="1" x14ac:dyDescent="0.2">
      <c r="A30" s="59" t="s">
        <v>74</v>
      </c>
      <c r="B30" s="60"/>
      <c r="C30" s="61"/>
      <c r="D30" s="61"/>
      <c r="E30" s="62"/>
      <c r="F30" s="57"/>
      <c r="G30" s="57"/>
      <c r="H30" s="63"/>
      <c r="I30" s="64"/>
      <c r="J30" s="65">
        <v>5000</v>
      </c>
      <c r="K30" s="66"/>
      <c r="L30" s="64"/>
      <c r="M30" s="64"/>
      <c r="N30" s="67"/>
      <c r="O30" s="67"/>
      <c r="P30" s="69"/>
      <c r="Q30" s="69"/>
      <c r="R30" s="69"/>
      <c r="S30" s="69"/>
      <c r="T30" s="69"/>
      <c r="U30" s="70"/>
      <c r="V30" s="69"/>
      <c r="W30" s="69"/>
      <c r="X30" s="69"/>
      <c r="Y30" s="68"/>
    </row>
    <row r="31" spans="1:25" ht="15.95" customHeight="1" x14ac:dyDescent="0.2">
      <c r="A31" s="59" t="s">
        <v>75</v>
      </c>
      <c r="B31" s="60"/>
      <c r="C31" s="61"/>
      <c r="D31" s="61"/>
      <c r="E31" s="62"/>
      <c r="F31" s="57"/>
      <c r="G31" s="57"/>
      <c r="H31" s="63"/>
      <c r="I31" s="64"/>
      <c r="J31" s="65"/>
      <c r="K31" s="66"/>
      <c r="L31" s="64"/>
      <c r="M31" s="64">
        <v>45000</v>
      </c>
      <c r="N31" s="67"/>
      <c r="O31" s="67"/>
      <c r="P31" s="69"/>
      <c r="Q31" s="69"/>
      <c r="R31" s="69"/>
      <c r="S31" s="69"/>
      <c r="T31" s="69"/>
      <c r="U31" s="70"/>
      <c r="V31" s="69"/>
      <c r="W31" s="69"/>
      <c r="X31" s="69"/>
      <c r="Y31" s="68"/>
    </row>
    <row r="32" spans="1:25" ht="15.95" customHeight="1" x14ac:dyDescent="0.2">
      <c r="A32" s="59" t="s">
        <v>76</v>
      </c>
      <c r="B32" s="60"/>
      <c r="C32" s="61"/>
      <c r="D32" s="61"/>
      <c r="E32" s="62"/>
      <c r="F32" s="57"/>
      <c r="G32" s="57"/>
      <c r="H32" s="63"/>
      <c r="I32" s="64"/>
      <c r="J32" s="65"/>
      <c r="K32" s="66"/>
      <c r="L32" s="64"/>
      <c r="M32" s="64"/>
      <c r="N32" s="67"/>
      <c r="O32" s="67"/>
      <c r="P32" s="69"/>
      <c r="Q32" s="69"/>
      <c r="R32" s="69">
        <v>400000</v>
      </c>
      <c r="S32" s="69"/>
      <c r="T32" s="69"/>
      <c r="U32" s="70"/>
      <c r="V32" s="69"/>
      <c r="W32" s="69"/>
      <c r="X32" s="69"/>
      <c r="Y32" s="68"/>
    </row>
    <row r="33" spans="1:26" ht="15.95" customHeight="1" x14ac:dyDescent="0.2">
      <c r="A33" s="59" t="s">
        <v>77</v>
      </c>
      <c r="B33" s="60"/>
      <c r="C33" s="61"/>
      <c r="D33" s="61"/>
      <c r="E33" s="62"/>
      <c r="F33" s="57"/>
      <c r="G33" s="57"/>
      <c r="H33" s="63"/>
      <c r="I33" s="64"/>
      <c r="J33" s="65"/>
      <c r="K33" s="66">
        <v>10000</v>
      </c>
      <c r="L33" s="64"/>
      <c r="M33" s="64"/>
      <c r="N33" s="67"/>
      <c r="O33" s="67"/>
      <c r="P33" s="69"/>
      <c r="Q33" s="69"/>
      <c r="R33" s="69"/>
      <c r="S33" s="69"/>
      <c r="T33" s="69"/>
      <c r="U33" s="70"/>
      <c r="V33" s="69"/>
      <c r="W33" s="69"/>
      <c r="X33" s="69"/>
      <c r="Y33" s="68"/>
    </row>
    <row r="34" spans="1:26" ht="15.95" customHeight="1" x14ac:dyDescent="0.2">
      <c r="A34" s="59"/>
      <c r="B34" s="60"/>
      <c r="C34" s="61"/>
      <c r="D34" s="61"/>
      <c r="E34" s="62"/>
      <c r="F34" s="57"/>
      <c r="G34" s="57"/>
      <c r="H34" s="63"/>
      <c r="I34" s="64"/>
      <c r="J34" s="65"/>
      <c r="K34" s="66"/>
      <c r="L34" s="64"/>
      <c r="M34" s="64"/>
      <c r="N34" s="67"/>
      <c r="O34" s="67"/>
      <c r="P34" s="69"/>
      <c r="Q34" s="69"/>
      <c r="R34" s="69"/>
      <c r="S34" s="69"/>
      <c r="T34" s="69"/>
      <c r="U34" s="70"/>
      <c r="V34" s="69"/>
      <c r="W34" s="69"/>
      <c r="X34" s="69"/>
      <c r="Y34" s="68"/>
    </row>
    <row r="35" spans="1:26" ht="15.95" customHeight="1" x14ac:dyDescent="0.2">
      <c r="A35" s="51" t="s">
        <v>63</v>
      </c>
      <c r="B35" s="47"/>
      <c r="C35" s="48"/>
      <c r="D35" s="48"/>
      <c r="E35" s="35"/>
      <c r="F35" s="34"/>
      <c r="G35" s="34"/>
      <c r="H35" s="37"/>
      <c r="I35" s="38"/>
      <c r="J35" s="50"/>
      <c r="K35" s="40"/>
      <c r="L35" s="38"/>
      <c r="M35" s="38"/>
      <c r="N35" s="41"/>
      <c r="O35" s="41"/>
      <c r="P35" s="43"/>
      <c r="Q35" s="43"/>
      <c r="R35" s="43"/>
      <c r="S35" s="43"/>
      <c r="T35" s="43"/>
      <c r="U35" s="44"/>
      <c r="V35" s="43"/>
      <c r="W35" s="43"/>
      <c r="X35" s="43"/>
      <c r="Y35" s="42"/>
    </row>
    <row r="36" spans="1:26" ht="15" customHeight="1" x14ac:dyDescent="0.2">
      <c r="A36" s="51" t="s">
        <v>64</v>
      </c>
      <c r="B36" s="47"/>
      <c r="C36" s="48"/>
      <c r="D36" s="48">
        <v>15</v>
      </c>
      <c r="E36" s="52" t="s">
        <v>65</v>
      </c>
      <c r="F36" s="34" t="s">
        <v>66</v>
      </c>
      <c r="G36" s="34" t="s">
        <v>67</v>
      </c>
      <c r="H36" s="37"/>
      <c r="I36" s="38">
        <v>26272.15</v>
      </c>
      <c r="J36" s="50">
        <v>10000</v>
      </c>
      <c r="K36" s="40"/>
      <c r="L36" s="38"/>
      <c r="M36" s="38"/>
      <c r="N36" s="54"/>
      <c r="O36" s="54"/>
      <c r="P36" s="38"/>
      <c r="Q36" s="38">
        <v>48000</v>
      </c>
      <c r="R36" s="38">
        <v>48000</v>
      </c>
      <c r="S36" s="38">
        <v>48000</v>
      </c>
      <c r="T36" s="38">
        <v>48000</v>
      </c>
      <c r="U36" s="55"/>
      <c r="V36" s="38"/>
      <c r="W36" s="38"/>
      <c r="X36" s="38"/>
      <c r="Y36" s="50"/>
    </row>
    <row r="37" spans="1:26" ht="15.95" customHeight="1" x14ac:dyDescent="0.2">
      <c r="A37" s="51" t="s">
        <v>68</v>
      </c>
      <c r="B37" s="47"/>
      <c r="C37" s="48"/>
      <c r="D37" s="48">
        <v>15</v>
      </c>
      <c r="E37" s="52" t="s">
        <v>69</v>
      </c>
      <c r="F37" s="34" t="s">
        <v>70</v>
      </c>
      <c r="G37" s="34" t="s">
        <v>67</v>
      </c>
      <c r="H37" s="37"/>
      <c r="I37" s="38"/>
      <c r="J37" s="50">
        <v>1500</v>
      </c>
      <c r="K37" s="40">
        <v>3000</v>
      </c>
      <c r="L37" s="38">
        <v>3000</v>
      </c>
      <c r="M37" s="38">
        <v>3000</v>
      </c>
      <c r="N37" s="54"/>
      <c r="O37" s="54"/>
      <c r="P37" s="38"/>
      <c r="Q37" s="38">
        <v>6000</v>
      </c>
      <c r="R37" s="38">
        <v>6000</v>
      </c>
      <c r="S37" s="38">
        <v>6000</v>
      </c>
      <c r="T37" s="38">
        <v>6000</v>
      </c>
      <c r="U37" s="55" t="s">
        <v>46</v>
      </c>
      <c r="V37" s="38"/>
      <c r="W37" s="38"/>
      <c r="X37" s="38"/>
      <c r="Y37" s="56"/>
    </row>
    <row r="38" spans="1:26" ht="15.95" customHeight="1" x14ac:dyDescent="0.2">
      <c r="A38" s="51" t="s">
        <v>71</v>
      </c>
      <c r="B38" s="47"/>
      <c r="C38" s="48"/>
      <c r="D38" s="48">
        <v>10</v>
      </c>
      <c r="E38" s="52" t="s">
        <v>72</v>
      </c>
      <c r="F38" s="57">
        <v>5000</v>
      </c>
      <c r="G38" s="34" t="s">
        <v>67</v>
      </c>
      <c r="H38" s="37"/>
      <c r="I38" s="38"/>
      <c r="J38" s="50">
        <v>8000</v>
      </c>
      <c r="K38" s="40">
        <v>10000</v>
      </c>
      <c r="L38" s="38">
        <v>10000</v>
      </c>
      <c r="M38" s="38">
        <v>10000</v>
      </c>
      <c r="N38" s="54">
        <v>10000</v>
      </c>
      <c r="O38" s="54">
        <v>10000</v>
      </c>
      <c r="P38" s="38">
        <v>10000</v>
      </c>
      <c r="Q38" s="54">
        <v>10000</v>
      </c>
      <c r="R38" s="54">
        <v>10000</v>
      </c>
      <c r="S38" s="54">
        <v>10000</v>
      </c>
      <c r="T38" s="38">
        <v>10000</v>
      </c>
      <c r="U38" s="58">
        <v>10000</v>
      </c>
      <c r="V38" s="54">
        <v>10000</v>
      </c>
      <c r="W38" s="54">
        <v>10000</v>
      </c>
      <c r="X38" s="54">
        <v>10000</v>
      </c>
      <c r="Y38" s="50">
        <v>10000</v>
      </c>
    </row>
    <row r="39" spans="1:26" ht="15.95" customHeight="1" thickBot="1" x14ac:dyDescent="0.25">
      <c r="A39" s="59"/>
      <c r="B39" s="60"/>
      <c r="C39" s="61"/>
      <c r="D39" s="61"/>
      <c r="E39" s="62"/>
      <c r="F39" s="57"/>
      <c r="G39" s="57"/>
      <c r="H39" s="63"/>
      <c r="I39" s="64"/>
      <c r="J39" s="65"/>
      <c r="K39" s="66"/>
      <c r="L39" s="64"/>
      <c r="M39" s="64"/>
      <c r="N39" s="67"/>
      <c r="O39" s="67"/>
      <c r="P39" s="69"/>
      <c r="Q39" s="69"/>
      <c r="R39" s="69"/>
      <c r="S39" s="69"/>
      <c r="T39" s="69"/>
      <c r="U39" s="70"/>
      <c r="V39" s="69"/>
      <c r="W39" s="69"/>
      <c r="X39" s="69"/>
      <c r="Y39" s="68"/>
    </row>
    <row r="40" spans="1:26" ht="15.95" customHeight="1" thickTop="1" thickBot="1" x14ac:dyDescent="0.25">
      <c r="A40" s="71" t="s">
        <v>78</v>
      </c>
      <c r="B40" s="72"/>
      <c r="C40" s="73"/>
      <c r="D40" s="73"/>
      <c r="E40" s="73"/>
      <c r="F40" s="73"/>
      <c r="G40" s="73"/>
      <c r="H40" s="74"/>
      <c r="I40" s="73"/>
      <c r="J40" s="75"/>
      <c r="K40" s="76"/>
      <c r="L40" s="77"/>
      <c r="M40" s="77"/>
      <c r="N40" s="74"/>
      <c r="O40" s="209"/>
      <c r="P40" s="77"/>
      <c r="Q40" s="77"/>
      <c r="R40" s="77"/>
      <c r="S40" s="77"/>
      <c r="T40" s="77"/>
      <c r="U40" s="79"/>
      <c r="V40" s="77"/>
      <c r="W40" s="77"/>
      <c r="X40" s="77"/>
      <c r="Y40" s="78"/>
      <c r="Z40" s="80"/>
    </row>
    <row r="41" spans="1:26" ht="15.95" customHeight="1" thickTop="1" thickBot="1" x14ac:dyDescent="0.25">
      <c r="A41" s="81" t="s">
        <v>79</v>
      </c>
      <c r="B41" s="82"/>
      <c r="C41" s="83"/>
      <c r="D41" s="83"/>
      <c r="E41" s="83"/>
      <c r="F41" s="83"/>
      <c r="G41" s="83"/>
      <c r="H41" s="84"/>
      <c r="I41" s="83">
        <v>-9150</v>
      </c>
      <c r="J41" s="85">
        <v>-5653</v>
      </c>
      <c r="K41" s="86"/>
      <c r="L41" s="87"/>
      <c r="M41" s="87"/>
      <c r="N41" s="84"/>
      <c r="O41" s="210"/>
      <c r="P41" s="87"/>
      <c r="Q41" s="87"/>
      <c r="R41" s="87"/>
      <c r="S41" s="87"/>
      <c r="T41" s="87"/>
      <c r="U41" s="88"/>
      <c r="V41" s="89"/>
      <c r="W41" s="89"/>
      <c r="X41" s="89"/>
      <c r="Y41" s="90"/>
      <c r="Z41" s="80"/>
    </row>
    <row r="42" spans="1:26" ht="15.95" customHeight="1" thickTop="1" x14ac:dyDescent="0.2">
      <c r="A42" s="91" t="s">
        <v>80</v>
      </c>
      <c r="B42" s="92"/>
      <c r="C42" s="93"/>
      <c r="D42" s="93"/>
      <c r="E42" s="93"/>
      <c r="F42" s="93"/>
      <c r="G42" s="93"/>
      <c r="H42" s="94"/>
      <c r="I42" s="93">
        <v>-45729</v>
      </c>
      <c r="J42" s="95"/>
      <c r="K42" s="96">
        <v>-267230</v>
      </c>
      <c r="L42" s="93">
        <v>-132000</v>
      </c>
      <c r="M42" s="93">
        <f t="shared" ref="M42:Y42" si="0">-SUM(M2:M27)-M40-M41</f>
        <v>-516900</v>
      </c>
      <c r="N42" s="94">
        <f t="shared" si="0"/>
        <v>-25000</v>
      </c>
      <c r="O42" s="94">
        <f t="shared" si="0"/>
        <v>0</v>
      </c>
      <c r="P42" s="93">
        <f t="shared" si="0"/>
        <v>-150000</v>
      </c>
      <c r="Q42" s="93">
        <f t="shared" si="0"/>
        <v>-420000</v>
      </c>
      <c r="R42" s="93">
        <f t="shared" si="0"/>
        <v>0</v>
      </c>
      <c r="S42" s="93">
        <f t="shared" si="0"/>
        <v>0</v>
      </c>
      <c r="T42" s="93">
        <f t="shared" si="0"/>
        <v>-200000</v>
      </c>
      <c r="U42" s="97">
        <f t="shared" si="0"/>
        <v>-700000</v>
      </c>
      <c r="V42" s="93">
        <f t="shared" si="0"/>
        <v>-300000</v>
      </c>
      <c r="W42" s="93">
        <f t="shared" si="0"/>
        <v>-200000</v>
      </c>
      <c r="X42" s="93">
        <f t="shared" si="0"/>
        <v>-755000</v>
      </c>
      <c r="Y42" s="95">
        <f t="shared" si="0"/>
        <v>0</v>
      </c>
      <c r="Z42" s="80"/>
    </row>
    <row r="43" spans="1:26" ht="15.95" customHeight="1" x14ac:dyDescent="0.2">
      <c r="A43" s="98" t="s">
        <v>81</v>
      </c>
      <c r="B43" s="99"/>
      <c r="C43" s="100"/>
      <c r="D43" s="100"/>
      <c r="E43" s="100"/>
      <c r="F43" s="100"/>
      <c r="G43" s="100"/>
      <c r="H43" s="101"/>
      <c r="I43" s="100">
        <f t="shared" ref="I43:Y43" si="1">-SUM(I29:I32)</f>
        <v>0</v>
      </c>
      <c r="J43" s="102">
        <f t="shared" si="1"/>
        <v>-5000</v>
      </c>
      <c r="K43" s="103">
        <f t="shared" si="1"/>
        <v>0</v>
      </c>
      <c r="L43" s="104">
        <f t="shared" si="1"/>
        <v>0</v>
      </c>
      <c r="M43" s="104">
        <f t="shared" si="1"/>
        <v>-45000</v>
      </c>
      <c r="N43" s="105">
        <f t="shared" si="1"/>
        <v>0</v>
      </c>
      <c r="O43" s="101">
        <f t="shared" si="1"/>
        <v>0</v>
      </c>
      <c r="P43" s="100">
        <f t="shared" si="1"/>
        <v>0</v>
      </c>
      <c r="Q43" s="100">
        <f t="shared" si="1"/>
        <v>0</v>
      </c>
      <c r="R43" s="100">
        <f>-SUM(R29:R33)</f>
        <v>-400000</v>
      </c>
      <c r="S43" s="100">
        <f t="shared" si="1"/>
        <v>0</v>
      </c>
      <c r="T43" s="100">
        <f t="shared" si="1"/>
        <v>0</v>
      </c>
      <c r="U43" s="106">
        <f t="shared" si="1"/>
        <v>0</v>
      </c>
      <c r="V43" s="100">
        <f t="shared" si="1"/>
        <v>0</v>
      </c>
      <c r="W43" s="100">
        <f t="shared" si="1"/>
        <v>0</v>
      </c>
      <c r="X43" s="100">
        <f t="shared" si="1"/>
        <v>0</v>
      </c>
      <c r="Y43" s="102">
        <f t="shared" si="1"/>
        <v>0</v>
      </c>
      <c r="Z43" s="80"/>
    </row>
    <row r="44" spans="1:26" ht="15.95" customHeight="1" thickBot="1" x14ac:dyDescent="0.25">
      <c r="A44" s="107" t="s">
        <v>82</v>
      </c>
      <c r="B44" s="108"/>
      <c r="C44" s="109"/>
      <c r="D44" s="109"/>
      <c r="E44" s="109"/>
      <c r="F44" s="109"/>
      <c r="G44" s="109"/>
      <c r="H44" s="110"/>
      <c r="I44" s="109">
        <v>-26272</v>
      </c>
      <c r="J44" s="111">
        <f t="shared" ref="J44:Y44" si="2">-SUM(J36:J38)</f>
        <v>-19500</v>
      </c>
      <c r="K44" s="112">
        <f t="shared" si="2"/>
        <v>-13000</v>
      </c>
      <c r="L44" s="109">
        <f t="shared" si="2"/>
        <v>-13000</v>
      </c>
      <c r="M44" s="109">
        <f t="shared" si="2"/>
        <v>-13000</v>
      </c>
      <c r="N44" s="110">
        <f t="shared" si="2"/>
        <v>-10000</v>
      </c>
      <c r="O44" s="110">
        <f t="shared" si="2"/>
        <v>-10000</v>
      </c>
      <c r="P44" s="109">
        <f t="shared" si="2"/>
        <v>-10000</v>
      </c>
      <c r="Q44" s="109">
        <f t="shared" si="2"/>
        <v>-64000</v>
      </c>
      <c r="R44" s="109">
        <f t="shared" si="2"/>
        <v>-64000</v>
      </c>
      <c r="S44" s="109">
        <f t="shared" si="2"/>
        <v>-64000</v>
      </c>
      <c r="T44" s="109">
        <f t="shared" si="2"/>
        <v>-64000</v>
      </c>
      <c r="U44" s="113">
        <f t="shared" si="2"/>
        <v>-10000</v>
      </c>
      <c r="V44" s="109">
        <f t="shared" si="2"/>
        <v>-10000</v>
      </c>
      <c r="W44" s="109">
        <f t="shared" si="2"/>
        <v>-10000</v>
      </c>
      <c r="X44" s="109">
        <f t="shared" si="2"/>
        <v>-10000</v>
      </c>
      <c r="Y44" s="111">
        <f t="shared" si="2"/>
        <v>-10000</v>
      </c>
      <c r="Z44" s="80"/>
    </row>
    <row r="45" spans="1:26" ht="15.95" customHeight="1" thickTop="1" x14ac:dyDescent="0.25">
      <c r="A45" s="114"/>
      <c r="B45" s="115"/>
      <c r="C45" s="116"/>
      <c r="D45" s="116"/>
      <c r="E45" s="117"/>
      <c r="F45" s="24"/>
      <c r="G45" s="23"/>
      <c r="H45" s="118"/>
      <c r="I45" s="119"/>
      <c r="J45" s="120"/>
      <c r="K45" s="121"/>
      <c r="L45" s="119"/>
      <c r="M45" s="119"/>
      <c r="N45" s="122"/>
      <c r="O45" s="122"/>
      <c r="P45" s="30"/>
      <c r="Q45" s="30"/>
      <c r="R45" s="30"/>
      <c r="S45" s="30"/>
      <c r="T45" s="30"/>
      <c r="U45" s="123"/>
      <c r="V45" s="30"/>
      <c r="W45" s="30"/>
      <c r="X45" s="30"/>
      <c r="Y45" s="31"/>
    </row>
    <row r="46" spans="1:26" s="132" customFormat="1" ht="15.95" customHeight="1" x14ac:dyDescent="0.25">
      <c r="A46" s="124" t="s">
        <v>83</v>
      </c>
      <c r="B46" s="125"/>
      <c r="C46" s="126"/>
      <c r="D46" s="126"/>
      <c r="E46" s="126"/>
      <c r="F46" s="126"/>
      <c r="G46" s="126"/>
      <c r="H46" s="127"/>
      <c r="I46" s="126">
        <f t="shared" ref="I46:X46" si="3">SUM(I2:I45)</f>
        <v>63675.149999999994</v>
      </c>
      <c r="J46" s="128">
        <f t="shared" si="3"/>
        <v>62198.34</v>
      </c>
      <c r="K46" s="129">
        <f t="shared" si="3"/>
        <v>70763</v>
      </c>
      <c r="L46" s="126">
        <f t="shared" si="3"/>
        <v>59542</v>
      </c>
      <c r="M46" s="126">
        <f t="shared" si="3"/>
        <v>0</v>
      </c>
      <c r="N46" s="127">
        <f t="shared" si="3"/>
        <v>0</v>
      </c>
      <c r="O46" s="127">
        <f t="shared" si="3"/>
        <v>0</v>
      </c>
      <c r="P46" s="126">
        <f t="shared" si="3"/>
        <v>0</v>
      </c>
      <c r="Q46" s="126">
        <f t="shared" si="3"/>
        <v>0</v>
      </c>
      <c r="R46" s="126">
        <f t="shared" si="3"/>
        <v>0</v>
      </c>
      <c r="S46" s="126">
        <f t="shared" si="3"/>
        <v>0</v>
      </c>
      <c r="T46" s="126">
        <f t="shared" si="3"/>
        <v>0</v>
      </c>
      <c r="U46" s="130">
        <f t="shared" si="3"/>
        <v>0</v>
      </c>
      <c r="V46" s="126">
        <f t="shared" si="3"/>
        <v>0</v>
      </c>
      <c r="W46" s="126">
        <f t="shared" si="3"/>
        <v>0</v>
      </c>
      <c r="X46" s="126">
        <f t="shared" si="3"/>
        <v>0</v>
      </c>
      <c r="Y46" s="128">
        <v>0</v>
      </c>
      <c r="Z46" s="131"/>
    </row>
    <row r="47" spans="1:26" ht="15.95" customHeight="1" x14ac:dyDescent="0.25">
      <c r="A47" s="133" t="s">
        <v>84</v>
      </c>
      <c r="B47" s="134"/>
      <c r="C47" s="43"/>
      <c r="D47" s="43"/>
      <c r="E47" s="43"/>
      <c r="F47" s="43"/>
      <c r="G47" s="43"/>
      <c r="H47" s="41"/>
      <c r="I47" s="126">
        <v>-63675</v>
      </c>
      <c r="J47" s="128">
        <v>-62198</v>
      </c>
      <c r="K47" s="129">
        <v>-60763</v>
      </c>
      <c r="L47" s="126">
        <v>-59542</v>
      </c>
      <c r="M47" s="126"/>
      <c r="N47" s="127"/>
      <c r="O47" s="211"/>
      <c r="P47" s="136"/>
      <c r="Q47" s="136"/>
      <c r="R47" s="136"/>
      <c r="S47" s="136"/>
      <c r="T47" s="136"/>
      <c r="U47" s="137"/>
      <c r="V47" s="136"/>
      <c r="W47" s="136"/>
      <c r="X47" s="136"/>
      <c r="Y47" s="135"/>
      <c r="Z47" s="80"/>
    </row>
    <row r="48" spans="1:26" ht="15.95" customHeight="1" x14ac:dyDescent="0.25">
      <c r="A48" s="133" t="s">
        <v>85</v>
      </c>
      <c r="B48" s="134"/>
      <c r="C48" s="43"/>
      <c r="D48" s="43"/>
      <c r="E48" s="43"/>
      <c r="F48" s="43"/>
      <c r="G48" s="43"/>
      <c r="H48" s="41"/>
      <c r="I48" s="126">
        <v>0</v>
      </c>
      <c r="J48" s="128">
        <v>0</v>
      </c>
      <c r="K48" s="129">
        <v>-10000</v>
      </c>
      <c r="L48" s="126"/>
      <c r="M48" s="126"/>
      <c r="N48" s="127"/>
      <c r="O48" s="211"/>
      <c r="P48" s="136"/>
      <c r="Q48" s="136"/>
      <c r="R48" s="136"/>
      <c r="S48" s="136"/>
      <c r="T48" s="136"/>
      <c r="U48" s="137"/>
      <c r="V48" s="136"/>
      <c r="W48" s="136"/>
      <c r="X48" s="136"/>
      <c r="Y48" s="135"/>
      <c r="Z48" s="80"/>
    </row>
    <row r="49" spans="1:26" ht="15.95" customHeight="1" x14ac:dyDescent="0.25">
      <c r="A49" s="133" t="s">
        <v>86</v>
      </c>
      <c r="B49" s="134"/>
      <c r="C49" s="43"/>
      <c r="D49" s="43"/>
      <c r="E49" s="43"/>
      <c r="F49" s="43"/>
      <c r="G49" s="43"/>
      <c r="H49" s="41"/>
      <c r="I49" s="126">
        <f t="shared" ref="I49:Y49" si="4">SUM(I46:I48)</f>
        <v>0.14999999999417923</v>
      </c>
      <c r="J49" s="128">
        <f t="shared" si="4"/>
        <v>0.33999999999650754</v>
      </c>
      <c r="K49" s="129">
        <f t="shared" si="4"/>
        <v>0</v>
      </c>
      <c r="L49" s="126">
        <f t="shared" si="4"/>
        <v>0</v>
      </c>
      <c r="M49" s="126">
        <f t="shared" si="4"/>
        <v>0</v>
      </c>
      <c r="N49" s="127">
        <f t="shared" si="4"/>
        <v>0</v>
      </c>
      <c r="O49" s="127">
        <f t="shared" si="4"/>
        <v>0</v>
      </c>
      <c r="P49" s="126">
        <f t="shared" si="4"/>
        <v>0</v>
      </c>
      <c r="Q49" s="126">
        <f t="shared" si="4"/>
        <v>0</v>
      </c>
      <c r="R49" s="126">
        <f t="shared" si="4"/>
        <v>0</v>
      </c>
      <c r="S49" s="126">
        <f t="shared" si="4"/>
        <v>0</v>
      </c>
      <c r="T49" s="126">
        <f t="shared" si="4"/>
        <v>0</v>
      </c>
      <c r="U49" s="130">
        <f t="shared" si="4"/>
        <v>0</v>
      </c>
      <c r="V49" s="126">
        <f t="shared" si="4"/>
        <v>0</v>
      </c>
      <c r="W49" s="126">
        <f t="shared" si="4"/>
        <v>0</v>
      </c>
      <c r="X49" s="126">
        <f t="shared" si="4"/>
        <v>0</v>
      </c>
      <c r="Y49" s="128">
        <f t="shared" si="4"/>
        <v>0</v>
      </c>
      <c r="Z49" s="80"/>
    </row>
    <row r="50" spans="1:26" ht="15.95" customHeight="1" x14ac:dyDescent="0.25">
      <c r="A50" s="138" t="s">
        <v>87</v>
      </c>
      <c r="B50" s="139"/>
      <c r="C50" s="140"/>
      <c r="D50" s="140"/>
      <c r="E50" s="140"/>
      <c r="F50" s="140"/>
      <c r="G50" s="140"/>
      <c r="H50" s="141"/>
      <c r="I50" s="142">
        <v>-55000</v>
      </c>
      <c r="J50" s="143">
        <v>-150000</v>
      </c>
      <c r="K50" s="144">
        <v>-220000</v>
      </c>
      <c r="L50" s="142">
        <v>-220000</v>
      </c>
      <c r="M50" s="142">
        <v>-220000</v>
      </c>
      <c r="N50" s="145">
        <v>-220000</v>
      </c>
      <c r="O50" s="145">
        <v>-220000</v>
      </c>
      <c r="P50" s="145">
        <v>-225000</v>
      </c>
      <c r="Q50" s="142">
        <v>-225000</v>
      </c>
      <c r="R50" s="142">
        <v>-225000</v>
      </c>
      <c r="S50" s="142">
        <v>-225000</v>
      </c>
      <c r="T50" s="142">
        <v>-225000</v>
      </c>
      <c r="U50" s="146">
        <v>-325000</v>
      </c>
      <c r="V50" s="142">
        <v>-325000</v>
      </c>
      <c r="W50" s="142">
        <v>-325000</v>
      </c>
      <c r="X50" s="142">
        <v>-605000</v>
      </c>
      <c r="Y50" s="143">
        <v>0</v>
      </c>
      <c r="Z50" s="80"/>
    </row>
    <row r="51" spans="1:26" ht="15.95" customHeight="1" thickBot="1" x14ac:dyDescent="0.3">
      <c r="A51" s="147" t="s">
        <v>88</v>
      </c>
      <c r="B51" s="148"/>
      <c r="C51" s="104"/>
      <c r="D51" s="104"/>
      <c r="E51" s="104"/>
      <c r="F51" s="104"/>
      <c r="G51" s="104"/>
      <c r="H51" s="105"/>
      <c r="I51" s="149">
        <v>-40000</v>
      </c>
      <c r="J51" s="150">
        <v>-40000</v>
      </c>
      <c r="K51" s="151">
        <v>-5000</v>
      </c>
      <c r="L51" s="152">
        <v>-5000</v>
      </c>
      <c r="M51" s="152">
        <v>-5000</v>
      </c>
      <c r="N51" s="153">
        <v>-5000</v>
      </c>
      <c r="O51" s="171">
        <v>-25000</v>
      </c>
      <c r="P51" s="149">
        <v>-25000</v>
      </c>
      <c r="Q51" s="149">
        <v>-50000</v>
      </c>
      <c r="R51" s="149">
        <v>-50000</v>
      </c>
      <c r="S51" s="149">
        <v>-60000</v>
      </c>
      <c r="T51" s="149">
        <v>-60000</v>
      </c>
      <c r="U51" s="146">
        <v>-15000</v>
      </c>
      <c r="V51" s="142">
        <v>-15000</v>
      </c>
      <c r="W51" s="142">
        <v>-15000</v>
      </c>
      <c r="X51" s="142">
        <v>-15000</v>
      </c>
      <c r="Y51" s="143">
        <v>-15000</v>
      </c>
      <c r="Z51" s="80"/>
    </row>
    <row r="52" spans="1:26" s="132" customFormat="1" ht="15.95" customHeight="1" thickTop="1" thickBot="1" x14ac:dyDescent="0.3">
      <c r="A52" s="154" t="s">
        <v>89</v>
      </c>
      <c r="B52" s="155"/>
      <c r="C52" s="156"/>
      <c r="D52" s="156"/>
      <c r="E52" s="156"/>
      <c r="F52" s="157"/>
      <c r="G52" s="157"/>
      <c r="H52" s="158"/>
      <c r="I52" s="157">
        <f>SUM(I47+I48+I50+I51)</f>
        <v>-158675</v>
      </c>
      <c r="J52" s="159">
        <f t="shared" ref="J52:Y52" si="5">SUM(J47+J48+J50+J51)</f>
        <v>-252198</v>
      </c>
      <c r="K52" s="160">
        <f t="shared" si="5"/>
        <v>-295763</v>
      </c>
      <c r="L52" s="157">
        <f t="shared" si="5"/>
        <v>-284542</v>
      </c>
      <c r="M52" s="157">
        <f t="shared" si="5"/>
        <v>-225000</v>
      </c>
      <c r="N52" s="158">
        <f t="shared" si="5"/>
        <v>-225000</v>
      </c>
      <c r="O52" s="158">
        <f t="shared" si="5"/>
        <v>-245000</v>
      </c>
      <c r="P52" s="157">
        <f t="shared" si="5"/>
        <v>-250000</v>
      </c>
      <c r="Q52" s="157">
        <f t="shared" si="5"/>
        <v>-275000</v>
      </c>
      <c r="R52" s="157">
        <f t="shared" si="5"/>
        <v>-275000</v>
      </c>
      <c r="S52" s="157">
        <f t="shared" si="5"/>
        <v>-285000</v>
      </c>
      <c r="T52" s="157">
        <f t="shared" si="5"/>
        <v>-285000</v>
      </c>
      <c r="U52" s="161">
        <f t="shared" si="5"/>
        <v>-340000</v>
      </c>
      <c r="V52" s="157">
        <f t="shared" si="5"/>
        <v>-340000</v>
      </c>
      <c r="W52" s="157">
        <f t="shared" si="5"/>
        <v>-340000</v>
      </c>
      <c r="X52" s="157">
        <f t="shared" si="5"/>
        <v>-620000</v>
      </c>
      <c r="Y52" s="159">
        <f t="shared" si="5"/>
        <v>-15000</v>
      </c>
      <c r="Z52" s="132">
        <v>4300305</v>
      </c>
    </row>
    <row r="53" spans="1:26" ht="15.95" customHeight="1" thickTop="1" x14ac:dyDescent="0.25">
      <c r="A53" s="162"/>
      <c r="B53" s="163"/>
      <c r="C53" s="30"/>
      <c r="D53" s="30"/>
      <c r="E53" s="30"/>
      <c r="F53" s="30"/>
      <c r="G53" s="30"/>
      <c r="H53" s="122"/>
      <c r="I53" s="164"/>
      <c r="J53" s="165"/>
      <c r="K53" s="166"/>
      <c r="L53" s="167"/>
      <c r="M53" s="167"/>
      <c r="N53" s="168"/>
      <c r="O53" s="212"/>
      <c r="P53" s="167"/>
      <c r="Q53" s="167"/>
      <c r="R53" s="167"/>
      <c r="S53" s="167"/>
      <c r="T53" s="167"/>
      <c r="U53" s="137"/>
      <c r="V53" s="136"/>
      <c r="W53" s="136"/>
      <c r="X53" s="136"/>
      <c r="Y53" s="135"/>
      <c r="Z53" s="80"/>
    </row>
    <row r="54" spans="1:26" s="132" customFormat="1" ht="15.95" customHeight="1" x14ac:dyDescent="0.25">
      <c r="A54" s="169" t="s">
        <v>90</v>
      </c>
      <c r="B54" s="170"/>
      <c r="C54" s="149"/>
      <c r="D54" s="149"/>
      <c r="E54" s="149"/>
      <c r="F54" s="149"/>
      <c r="G54" s="149"/>
      <c r="H54" s="171">
        <v>153233.32999999999</v>
      </c>
      <c r="I54" s="172">
        <f>SUM(H54+I42+I43-I50)</f>
        <v>162504.32999999999</v>
      </c>
      <c r="J54" s="173">
        <f t="shared" ref="J54:Y54" si="6">SUM(I54+J42+J43-J50)</f>
        <v>307504.32999999996</v>
      </c>
      <c r="K54" s="169">
        <f t="shared" si="6"/>
        <v>260274.32999999996</v>
      </c>
      <c r="L54" s="172">
        <f t="shared" si="6"/>
        <v>348274.32999999996</v>
      </c>
      <c r="M54" s="172">
        <f t="shared" si="6"/>
        <v>6374.3299999999581</v>
      </c>
      <c r="N54" s="174">
        <f t="shared" si="6"/>
        <v>201374.32999999996</v>
      </c>
      <c r="O54" s="174">
        <f t="shared" si="6"/>
        <v>421374.32999999996</v>
      </c>
      <c r="P54" s="172">
        <f t="shared" si="6"/>
        <v>496374.32999999996</v>
      </c>
      <c r="Q54" s="172">
        <f t="shared" si="6"/>
        <v>301374.32999999996</v>
      </c>
      <c r="R54" s="172">
        <f>SUM(Q54+R42+R43-R50)</f>
        <v>126374.32999999996</v>
      </c>
      <c r="S54" s="172">
        <f t="shared" si="6"/>
        <v>351374.32999999996</v>
      </c>
      <c r="T54" s="172">
        <f t="shared" si="6"/>
        <v>376374.32999999996</v>
      </c>
      <c r="U54" s="175">
        <f t="shared" si="6"/>
        <v>1374.3299999999581</v>
      </c>
      <c r="V54" s="172">
        <f t="shared" si="6"/>
        <v>26374.329999999958</v>
      </c>
      <c r="W54" s="172">
        <f t="shared" si="6"/>
        <v>151374.32999999996</v>
      </c>
      <c r="X54" s="172">
        <f t="shared" si="6"/>
        <v>1374.3299999999581</v>
      </c>
      <c r="Y54" s="173">
        <f t="shared" si="6"/>
        <v>1374.3299999999581</v>
      </c>
      <c r="Z54" s="131"/>
    </row>
    <row r="55" spans="1:26" s="132" customFormat="1" ht="15.95" customHeight="1" thickBot="1" x14ac:dyDescent="0.3">
      <c r="A55" s="176" t="s">
        <v>91</v>
      </c>
      <c r="B55" s="177"/>
      <c r="C55" s="142"/>
      <c r="D55" s="142"/>
      <c r="E55" s="142"/>
      <c r="F55" s="142"/>
      <c r="G55" s="142"/>
      <c r="H55" s="145">
        <v>2080</v>
      </c>
      <c r="I55" s="142">
        <f t="shared" ref="I55:Y55" si="7">SUM(H55+I44-I51)</f>
        <v>15808</v>
      </c>
      <c r="J55" s="143">
        <f t="shared" si="7"/>
        <v>36308</v>
      </c>
      <c r="K55" s="178">
        <f t="shared" si="7"/>
        <v>28308</v>
      </c>
      <c r="L55" s="152">
        <f t="shared" si="7"/>
        <v>20308</v>
      </c>
      <c r="M55" s="179">
        <f t="shared" si="7"/>
        <v>12308</v>
      </c>
      <c r="N55" s="153">
        <f t="shared" si="7"/>
        <v>7308</v>
      </c>
      <c r="O55" s="145">
        <f t="shared" si="7"/>
        <v>22308</v>
      </c>
      <c r="P55" s="142">
        <f t="shared" si="7"/>
        <v>37308</v>
      </c>
      <c r="Q55" s="142">
        <f t="shared" si="7"/>
        <v>23308</v>
      </c>
      <c r="R55" s="142">
        <f t="shared" si="7"/>
        <v>9308</v>
      </c>
      <c r="S55" s="142">
        <f t="shared" si="7"/>
        <v>5308</v>
      </c>
      <c r="T55" s="142">
        <f t="shared" si="7"/>
        <v>1308</v>
      </c>
      <c r="U55" s="180">
        <f t="shared" si="7"/>
        <v>6308</v>
      </c>
      <c r="V55" s="149">
        <f t="shared" si="7"/>
        <v>11308</v>
      </c>
      <c r="W55" s="149">
        <f t="shared" si="7"/>
        <v>16308</v>
      </c>
      <c r="X55" s="149">
        <f t="shared" si="7"/>
        <v>21308</v>
      </c>
      <c r="Y55" s="181">
        <f t="shared" si="7"/>
        <v>26308</v>
      </c>
      <c r="Z55" s="131"/>
    </row>
    <row r="56" spans="1:26" s="132" customFormat="1" ht="15.95" customHeight="1" thickTop="1" thickBot="1" x14ac:dyDescent="0.3">
      <c r="A56" s="160" t="s">
        <v>92</v>
      </c>
      <c r="B56" s="182"/>
      <c r="C56" s="157"/>
      <c r="D56" s="157"/>
      <c r="E56" s="157"/>
      <c r="F56" s="157"/>
      <c r="G56" s="157"/>
      <c r="H56" s="158">
        <f>SUM(H54:H55)</f>
        <v>155313.32999999999</v>
      </c>
      <c r="I56" s="157">
        <f t="shared" ref="I56:Y56" si="8">SUM(I54:I55)</f>
        <v>178312.33</v>
      </c>
      <c r="J56" s="159">
        <f t="shared" si="8"/>
        <v>343812.32999999996</v>
      </c>
      <c r="K56" s="183">
        <f t="shared" si="8"/>
        <v>288582.32999999996</v>
      </c>
      <c r="L56" s="158">
        <f t="shared" si="8"/>
        <v>368582.32999999996</v>
      </c>
      <c r="M56" s="158">
        <f t="shared" si="8"/>
        <v>18682.329999999958</v>
      </c>
      <c r="N56" s="158">
        <f t="shared" si="8"/>
        <v>208682.32999999996</v>
      </c>
      <c r="O56" s="158">
        <f t="shared" si="8"/>
        <v>443682.32999999996</v>
      </c>
      <c r="P56" s="158">
        <f t="shared" si="8"/>
        <v>533682.32999999996</v>
      </c>
      <c r="Q56" s="158">
        <f t="shared" si="8"/>
        <v>324682.32999999996</v>
      </c>
      <c r="R56" s="158">
        <f t="shared" si="8"/>
        <v>135682.32999999996</v>
      </c>
      <c r="S56" s="158">
        <f t="shared" si="8"/>
        <v>356682.32999999996</v>
      </c>
      <c r="T56" s="157">
        <f t="shared" si="8"/>
        <v>377682.32999999996</v>
      </c>
      <c r="U56" s="184">
        <f t="shared" si="8"/>
        <v>7682.3299999999581</v>
      </c>
      <c r="V56" s="158">
        <f t="shared" si="8"/>
        <v>37682.329999999958</v>
      </c>
      <c r="W56" s="158">
        <f t="shared" si="8"/>
        <v>167682.32999999996</v>
      </c>
      <c r="X56" s="158">
        <f t="shared" si="8"/>
        <v>22682.329999999958</v>
      </c>
      <c r="Y56" s="159">
        <f t="shared" si="8"/>
        <v>27682.329999999958</v>
      </c>
    </row>
    <row r="57" spans="1:26" ht="15.95" customHeight="1" thickTop="1" x14ac:dyDescent="0.2"/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9AC0F-2284-49ED-BFE5-F2868A5FE916}">
  <dimension ref="A1:Z58"/>
  <sheetViews>
    <sheetView workbookViewId="0">
      <pane xSplit="1" ySplit="2" topLeftCell="B29" activePane="bottomRight" state="frozen"/>
      <selection pane="topRight" activeCell="B1" sqref="B1"/>
      <selection pane="bottomLeft" activeCell="A3" sqref="A3"/>
      <selection pane="bottomRight" activeCell="K48" sqref="K48:K52"/>
    </sheetView>
  </sheetViews>
  <sheetFormatPr defaultColWidth="9.140625" defaultRowHeight="15" x14ac:dyDescent="0.2"/>
  <cols>
    <col min="1" max="1" width="61.7109375" style="13" customWidth="1"/>
    <col min="2" max="2" width="13" style="185" customWidth="1"/>
    <col min="3" max="3" width="11.85546875" style="13" customWidth="1"/>
    <col min="4" max="4" width="12.5703125" style="13" customWidth="1"/>
    <col min="5" max="5" width="39.5703125" style="13" customWidth="1"/>
    <col min="6" max="6" width="12.7109375" style="13" customWidth="1"/>
    <col min="7" max="7" width="29.42578125" style="13" customWidth="1"/>
    <col min="8" max="8" width="12.85546875" style="13" customWidth="1"/>
    <col min="9" max="9" width="11.140625" style="13" customWidth="1"/>
    <col min="10" max="13" width="11.7109375" style="13" customWidth="1"/>
    <col min="14" max="14" width="13.42578125" style="13" customWidth="1"/>
    <col min="15" max="15" width="15.140625" style="13" customWidth="1"/>
    <col min="16" max="16" width="14.42578125" style="13" customWidth="1"/>
    <col min="17" max="17" width="13.42578125" style="13" customWidth="1"/>
    <col min="18" max="18" width="13.140625" style="13" customWidth="1"/>
    <col min="19" max="19" width="15.140625" style="13" customWidth="1"/>
    <col min="20" max="20" width="13.7109375" style="13" customWidth="1"/>
    <col min="21" max="21" width="13" style="13" customWidth="1"/>
    <col min="22" max="22" width="13.85546875" style="13" customWidth="1"/>
    <col min="23" max="25" width="16.28515625" style="13" customWidth="1"/>
    <col min="26" max="26" width="12.7109375" style="13" customWidth="1"/>
    <col min="27" max="16384" width="9.140625" style="13"/>
  </cols>
  <sheetData>
    <row r="1" spans="1:26" ht="33" customHeight="1" thickTop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9" t="s">
        <v>11</v>
      </c>
      <c r="M1" s="9" t="s">
        <v>12</v>
      </c>
      <c r="N1" s="10" t="s">
        <v>13</v>
      </c>
      <c r="O1" s="11" t="s">
        <v>14</v>
      </c>
      <c r="P1" s="8" t="s">
        <v>15</v>
      </c>
      <c r="Q1" s="9" t="s">
        <v>16</v>
      </c>
      <c r="R1" s="9" t="s">
        <v>17</v>
      </c>
      <c r="S1" s="9" t="s">
        <v>18</v>
      </c>
      <c r="T1" s="11" t="s">
        <v>19</v>
      </c>
      <c r="U1" s="12" t="s">
        <v>20</v>
      </c>
      <c r="V1" s="9" t="s">
        <v>21</v>
      </c>
      <c r="W1" s="9" t="s">
        <v>22</v>
      </c>
      <c r="X1" s="9" t="s">
        <v>23</v>
      </c>
      <c r="Y1" s="10" t="s">
        <v>24</v>
      </c>
      <c r="Z1" s="215" t="s">
        <v>93</v>
      </c>
    </row>
    <row r="2" spans="1:26" ht="15.95" customHeight="1" thickTop="1" x14ac:dyDescent="0.25">
      <c r="A2" s="14"/>
      <c r="B2" s="15"/>
      <c r="C2" s="16"/>
      <c r="D2" s="16"/>
      <c r="E2" s="17"/>
      <c r="F2" s="16"/>
      <c r="G2" s="18"/>
      <c r="H2" s="19"/>
      <c r="I2" s="20"/>
      <c r="J2" s="21"/>
      <c r="K2" s="22"/>
      <c r="L2" s="23"/>
      <c r="M2" s="24"/>
      <c r="N2" s="25"/>
      <c r="O2" s="25"/>
      <c r="P2" s="214"/>
      <c r="Q2" s="214"/>
      <c r="R2" s="214"/>
      <c r="S2" s="214"/>
      <c r="T2" s="214"/>
      <c r="U2" s="29"/>
      <c r="V2" s="30"/>
      <c r="W2" s="30"/>
      <c r="X2" s="30"/>
      <c r="Y2" s="122"/>
      <c r="Z2" s="216"/>
    </row>
    <row r="3" spans="1:26" ht="15.95" customHeight="1" x14ac:dyDescent="0.2">
      <c r="A3" s="32" t="s">
        <v>25</v>
      </c>
      <c r="B3" s="33">
        <v>2011</v>
      </c>
      <c r="C3" s="34" t="s">
        <v>26</v>
      </c>
      <c r="D3" s="34">
        <v>20</v>
      </c>
      <c r="E3" s="35" t="s">
        <v>27</v>
      </c>
      <c r="F3" s="34">
        <v>363883</v>
      </c>
      <c r="G3" s="36" t="s">
        <v>28</v>
      </c>
      <c r="H3" s="37"/>
      <c r="I3" s="38"/>
      <c r="J3" s="39"/>
      <c r="K3" s="40"/>
      <c r="L3" s="38"/>
      <c r="M3" s="38"/>
      <c r="N3" s="41"/>
      <c r="O3" s="41"/>
      <c r="P3" s="186">
        <v>150000</v>
      </c>
      <c r="Q3" s="186"/>
      <c r="R3" s="186">
        <v>41722</v>
      </c>
      <c r="S3" s="186">
        <v>41722</v>
      </c>
      <c r="T3" s="186">
        <v>41722</v>
      </c>
      <c r="U3" s="190">
        <v>41722</v>
      </c>
      <c r="V3" s="186">
        <v>41722</v>
      </c>
      <c r="W3" s="186">
        <v>41722</v>
      </c>
      <c r="X3" s="186">
        <v>41722</v>
      </c>
      <c r="Y3" s="202">
        <v>41722</v>
      </c>
      <c r="Z3" s="206">
        <v>210823</v>
      </c>
    </row>
    <row r="4" spans="1:26" ht="15.95" customHeight="1" x14ac:dyDescent="0.2">
      <c r="A4" s="32"/>
      <c r="B4" s="33"/>
      <c r="C4" s="34"/>
      <c r="D4" s="34"/>
      <c r="E4" s="35"/>
      <c r="F4" s="34"/>
      <c r="G4" s="36"/>
      <c r="H4" s="37"/>
      <c r="I4" s="38"/>
      <c r="J4" s="39"/>
      <c r="K4" s="40"/>
      <c r="L4" s="38"/>
      <c r="M4" s="38"/>
      <c r="N4" s="41"/>
      <c r="O4" s="41"/>
      <c r="P4" s="43"/>
      <c r="Q4" s="43"/>
      <c r="R4" s="43"/>
      <c r="S4" s="43"/>
      <c r="T4" s="43"/>
      <c r="U4" s="44"/>
      <c r="V4" s="43"/>
      <c r="W4" s="43"/>
      <c r="X4" s="43"/>
      <c r="Y4" s="41"/>
      <c r="Z4" s="206"/>
    </row>
    <row r="5" spans="1:26" ht="15.95" customHeight="1" x14ac:dyDescent="0.2">
      <c r="A5" s="32" t="s">
        <v>29</v>
      </c>
      <c r="B5" s="33">
        <v>2015</v>
      </c>
      <c r="C5" s="34" t="s">
        <v>30</v>
      </c>
      <c r="D5" s="34">
        <v>20</v>
      </c>
      <c r="E5" s="35" t="s">
        <v>31</v>
      </c>
      <c r="F5" s="34">
        <v>386164</v>
      </c>
      <c r="G5" s="34" t="s">
        <v>32</v>
      </c>
      <c r="H5" s="37"/>
      <c r="I5" s="45"/>
      <c r="J5" s="39"/>
      <c r="K5" s="46"/>
      <c r="L5" s="45"/>
      <c r="M5" s="45"/>
      <c r="N5" s="41"/>
      <c r="O5" s="41"/>
      <c r="P5" s="43"/>
      <c r="Q5" s="43"/>
      <c r="R5" s="43"/>
      <c r="S5" s="43"/>
      <c r="T5" s="193">
        <v>200000</v>
      </c>
      <c r="U5" s="194"/>
      <c r="V5" s="193">
        <v>71262.710000000006</v>
      </c>
      <c r="W5" s="193">
        <v>71262.710000000006</v>
      </c>
      <c r="X5" s="193">
        <v>71262.710000000006</v>
      </c>
      <c r="Y5" s="191">
        <v>71262.710000000006</v>
      </c>
      <c r="Z5" s="206">
        <v>368940</v>
      </c>
    </row>
    <row r="6" spans="1:26" ht="15.95" customHeight="1" x14ac:dyDescent="0.2">
      <c r="A6" s="32"/>
      <c r="B6" s="47"/>
      <c r="C6" s="48"/>
      <c r="D6" s="48"/>
      <c r="E6" s="35"/>
      <c r="F6" s="34"/>
      <c r="G6" s="34"/>
      <c r="H6" s="37"/>
      <c r="I6" s="45"/>
      <c r="J6" s="39"/>
      <c r="K6" s="46"/>
      <c r="L6" s="45"/>
      <c r="M6" s="45"/>
      <c r="N6" s="41"/>
      <c r="O6" s="41"/>
      <c r="P6" s="43"/>
      <c r="Q6" s="43"/>
      <c r="R6" s="43"/>
      <c r="S6" s="43"/>
      <c r="T6" s="43"/>
      <c r="U6" s="44"/>
      <c r="V6" s="43"/>
      <c r="W6" s="43"/>
      <c r="X6" s="43"/>
      <c r="Y6" s="41"/>
      <c r="Z6" s="206"/>
    </row>
    <row r="7" spans="1:26" ht="15.95" customHeight="1" x14ac:dyDescent="0.2">
      <c r="A7" s="32" t="s">
        <v>33</v>
      </c>
      <c r="B7" s="47">
        <v>2018</v>
      </c>
      <c r="C7" s="48" t="s">
        <v>34</v>
      </c>
      <c r="D7" s="48">
        <v>20</v>
      </c>
      <c r="E7" s="35" t="s">
        <v>35</v>
      </c>
      <c r="F7" s="34">
        <v>384542</v>
      </c>
      <c r="G7" s="34" t="s">
        <v>36</v>
      </c>
      <c r="H7" s="37"/>
      <c r="I7" s="45">
        <v>48572</v>
      </c>
      <c r="J7" s="39">
        <v>48572</v>
      </c>
      <c r="K7" s="46">
        <v>48572</v>
      </c>
      <c r="L7" s="45">
        <v>48572</v>
      </c>
      <c r="M7" s="45"/>
      <c r="N7" s="41"/>
      <c r="O7" s="41"/>
      <c r="P7" s="43"/>
      <c r="Q7" s="43"/>
      <c r="R7" s="43"/>
      <c r="S7" s="43"/>
      <c r="T7" s="43"/>
      <c r="U7" s="44"/>
      <c r="V7" s="43"/>
      <c r="W7" s="195">
        <v>200000</v>
      </c>
      <c r="X7" s="195"/>
      <c r="Y7" s="203">
        <v>71263</v>
      </c>
      <c r="Z7" s="206">
        <v>368940.69</v>
      </c>
    </row>
    <row r="8" spans="1:26" ht="15.95" customHeight="1" x14ac:dyDescent="0.2">
      <c r="A8" s="32"/>
      <c r="B8" s="47"/>
      <c r="C8" s="48"/>
      <c r="D8" s="48"/>
      <c r="E8" s="35"/>
      <c r="F8" s="34"/>
      <c r="G8" s="34" t="s">
        <v>37</v>
      </c>
      <c r="H8" s="37"/>
      <c r="I8" s="45">
        <v>4138</v>
      </c>
      <c r="J8" s="39">
        <v>3109</v>
      </c>
      <c r="K8" s="46">
        <v>2065</v>
      </c>
      <c r="L8" s="45">
        <v>1035</v>
      </c>
      <c r="M8" s="45"/>
      <c r="N8" s="41"/>
      <c r="O8" s="41"/>
      <c r="P8" s="43"/>
      <c r="Q8" s="43"/>
      <c r="R8" s="43"/>
      <c r="S8" s="43"/>
      <c r="T8" s="43"/>
      <c r="U8" s="44"/>
      <c r="V8" s="43"/>
      <c r="W8" s="43"/>
      <c r="X8" s="43"/>
      <c r="Y8" s="41"/>
      <c r="Z8" s="206"/>
    </row>
    <row r="9" spans="1:26" ht="15.95" customHeight="1" x14ac:dyDescent="0.2">
      <c r="A9" s="32"/>
      <c r="B9" s="47"/>
      <c r="C9" s="48"/>
      <c r="D9" s="48"/>
      <c r="E9" s="35"/>
      <c r="F9" s="34"/>
      <c r="G9" s="34"/>
      <c r="H9" s="37"/>
      <c r="I9" s="45"/>
      <c r="J9" s="39"/>
      <c r="K9" s="46"/>
      <c r="L9" s="45"/>
      <c r="M9" s="45"/>
      <c r="N9" s="41"/>
      <c r="O9" s="41"/>
      <c r="P9" s="43"/>
      <c r="Q9" s="43"/>
      <c r="R9" s="43"/>
      <c r="S9" s="43"/>
      <c r="T9" s="43"/>
      <c r="U9" s="44"/>
      <c r="V9" s="43"/>
      <c r="W9" s="43"/>
      <c r="X9" s="43"/>
      <c r="Y9" s="41"/>
      <c r="Z9" s="206"/>
    </row>
    <row r="10" spans="1:26" ht="15.95" customHeight="1" x14ac:dyDescent="0.2">
      <c r="A10" s="49" t="s">
        <v>38</v>
      </c>
      <c r="B10" s="33">
        <v>2005</v>
      </c>
      <c r="C10" s="34" t="s">
        <v>39</v>
      </c>
      <c r="D10" s="34">
        <v>15</v>
      </c>
      <c r="E10" s="35" t="s">
        <v>40</v>
      </c>
      <c r="F10" s="34">
        <v>199534</v>
      </c>
      <c r="G10" s="34" t="s">
        <v>41</v>
      </c>
      <c r="H10" s="37"/>
      <c r="I10" s="38">
        <v>10000</v>
      </c>
      <c r="J10" s="50">
        <v>10000</v>
      </c>
      <c r="K10" s="40">
        <v>10000</v>
      </c>
      <c r="L10" s="38">
        <v>142000</v>
      </c>
      <c r="M10" s="197"/>
      <c r="N10" s="197">
        <v>48041.25</v>
      </c>
      <c r="O10" s="204">
        <v>48041.25</v>
      </c>
      <c r="P10" s="197">
        <v>48041.25</v>
      </c>
      <c r="Q10" s="197">
        <v>48041.25</v>
      </c>
      <c r="R10" s="197">
        <v>48041.25</v>
      </c>
      <c r="S10" s="197">
        <v>48041.25</v>
      </c>
      <c r="T10" s="197">
        <v>48041.25</v>
      </c>
      <c r="U10" s="213">
        <v>48041.25</v>
      </c>
      <c r="V10" s="197">
        <v>48041.25</v>
      </c>
      <c r="W10" s="197">
        <v>48041.25</v>
      </c>
      <c r="X10" s="197">
        <v>48041.25</v>
      </c>
      <c r="Y10" s="204">
        <v>48041.25</v>
      </c>
      <c r="Z10" s="206">
        <v>248718</v>
      </c>
    </row>
    <row r="11" spans="1:26" ht="15.95" customHeight="1" x14ac:dyDescent="0.2">
      <c r="A11" s="51"/>
      <c r="B11" s="47"/>
      <c r="C11" s="48"/>
      <c r="D11" s="48"/>
      <c r="E11" s="35"/>
      <c r="F11" s="34"/>
      <c r="G11" s="48" t="s">
        <v>42</v>
      </c>
      <c r="H11" s="37"/>
      <c r="I11" s="38">
        <v>965</v>
      </c>
      <c r="J11" s="50">
        <v>517</v>
      </c>
      <c r="K11" s="40">
        <v>126</v>
      </c>
      <c r="L11" s="38">
        <v>-65</v>
      </c>
      <c r="M11" s="38"/>
      <c r="N11" s="41"/>
      <c r="O11" s="41"/>
      <c r="P11" s="43"/>
      <c r="Q11" s="43"/>
      <c r="R11" s="43"/>
      <c r="S11" s="43"/>
      <c r="T11" s="43"/>
      <c r="U11" s="44"/>
      <c r="V11" s="43"/>
      <c r="W11" s="43"/>
      <c r="X11" s="43"/>
      <c r="Y11" s="41"/>
      <c r="Z11" s="206"/>
    </row>
    <row r="12" spans="1:26" ht="15.95" customHeight="1" x14ac:dyDescent="0.2">
      <c r="A12" s="32" t="s">
        <v>43</v>
      </c>
      <c r="B12" s="47">
        <v>2009</v>
      </c>
      <c r="C12" s="48" t="s">
        <v>44</v>
      </c>
      <c r="D12" s="48">
        <v>10</v>
      </c>
      <c r="E12" s="35" t="s">
        <v>45</v>
      </c>
      <c r="F12" s="34">
        <v>52236</v>
      </c>
      <c r="G12" s="34" t="s">
        <v>28</v>
      </c>
      <c r="H12" s="37"/>
      <c r="I12" s="38"/>
      <c r="J12" s="50"/>
      <c r="K12" s="40">
        <v>267230</v>
      </c>
      <c r="L12" s="38"/>
      <c r="M12" s="38"/>
      <c r="N12" s="41"/>
      <c r="O12" s="41"/>
      <c r="P12" s="43"/>
      <c r="Q12" s="43"/>
      <c r="R12" s="43"/>
      <c r="S12" s="43" t="s">
        <v>46</v>
      </c>
      <c r="T12" s="43"/>
      <c r="U12" s="44"/>
      <c r="V12" s="43"/>
      <c r="W12" s="188">
        <v>30541.16</v>
      </c>
      <c r="X12" s="188">
        <v>30541.16</v>
      </c>
      <c r="Y12" s="188">
        <v>30541.16</v>
      </c>
      <c r="Z12" s="206">
        <v>158117</v>
      </c>
    </row>
    <row r="13" spans="1:26" ht="15.95" customHeight="1" x14ac:dyDescent="0.2">
      <c r="A13" s="32"/>
      <c r="B13" s="47"/>
      <c r="C13" s="48"/>
      <c r="D13" s="48"/>
      <c r="E13" s="35"/>
      <c r="F13" s="34"/>
      <c r="G13" s="34"/>
      <c r="H13" s="37"/>
      <c r="I13" s="38"/>
      <c r="J13" s="50"/>
      <c r="K13" s="40"/>
      <c r="L13" s="38"/>
      <c r="M13" s="38"/>
      <c r="N13" s="41"/>
      <c r="O13" s="41"/>
      <c r="P13" s="43"/>
      <c r="Q13" s="43"/>
      <c r="R13" s="43"/>
      <c r="S13" s="43"/>
      <c r="T13" s="43"/>
      <c r="U13" s="44"/>
      <c r="V13" s="43"/>
      <c r="W13" s="43"/>
      <c r="X13" s="43"/>
      <c r="Y13" s="41"/>
      <c r="Z13" s="206"/>
    </row>
    <row r="14" spans="1:26" ht="15.95" customHeight="1" thickBot="1" x14ac:dyDescent="0.25">
      <c r="A14" s="59" t="s">
        <v>96</v>
      </c>
      <c r="B14" s="60"/>
      <c r="C14" s="61"/>
      <c r="D14" s="61"/>
      <c r="E14" s="62"/>
      <c r="F14" s="57"/>
      <c r="G14" s="57"/>
      <c r="H14" s="63"/>
      <c r="I14" s="64"/>
      <c r="J14" s="65"/>
      <c r="K14" s="66"/>
      <c r="L14" s="64"/>
      <c r="M14" s="64"/>
      <c r="N14" s="67"/>
      <c r="O14" s="67"/>
      <c r="P14" s="69"/>
      <c r="Q14" s="69"/>
      <c r="R14" s="69"/>
      <c r="S14" s="69"/>
      <c r="T14" s="218">
        <v>40721.550000000003</v>
      </c>
      <c r="U14" s="219">
        <v>40721.550000000003</v>
      </c>
      <c r="V14" s="220">
        <v>40721.550000000003</v>
      </c>
      <c r="W14" s="220">
        <v>40721.550000000003</v>
      </c>
      <c r="X14" s="220">
        <v>40721.550000000003</v>
      </c>
      <c r="Y14" s="221">
        <v>40721.550000000003</v>
      </c>
      <c r="Z14" s="207">
        <v>210823.25</v>
      </c>
    </row>
    <row r="15" spans="1:26" ht="15.95" customHeight="1" thickTop="1" thickBot="1" x14ac:dyDescent="0.25">
      <c r="A15" s="51"/>
      <c r="B15" s="47"/>
      <c r="C15" s="48"/>
      <c r="D15" s="48"/>
      <c r="E15" s="35"/>
      <c r="F15" s="34"/>
      <c r="G15" s="48"/>
      <c r="H15" s="37"/>
      <c r="I15" s="38"/>
      <c r="J15" s="50"/>
      <c r="K15" s="40"/>
      <c r="L15" s="38"/>
      <c r="M15" s="38"/>
      <c r="N15" s="41"/>
      <c r="O15" s="41"/>
      <c r="P15" s="43"/>
      <c r="Q15" s="43"/>
      <c r="R15" s="43"/>
      <c r="S15" s="43"/>
      <c r="T15" s="43"/>
      <c r="U15" s="44"/>
      <c r="V15" s="43"/>
      <c r="W15" s="43"/>
      <c r="X15" s="43"/>
      <c r="Y15" s="41"/>
      <c r="Z15" s="208">
        <f>SUM(Z3:Z14)</f>
        <v>1566361.94</v>
      </c>
    </row>
    <row r="16" spans="1:26" ht="15.95" customHeight="1" thickTop="1" x14ac:dyDescent="0.2">
      <c r="A16" s="32" t="s">
        <v>47</v>
      </c>
      <c r="B16" s="47">
        <v>2020</v>
      </c>
      <c r="C16" s="48" t="s">
        <v>48</v>
      </c>
      <c r="D16" s="48">
        <v>10</v>
      </c>
      <c r="E16" s="35"/>
      <c r="F16" s="34">
        <v>19480</v>
      </c>
      <c r="G16" s="34" t="s">
        <v>49</v>
      </c>
      <c r="H16" s="37"/>
      <c r="I16" s="38"/>
      <c r="J16" s="50"/>
      <c r="K16" s="40"/>
      <c r="L16" s="38"/>
      <c r="M16" s="38"/>
      <c r="N16" s="41"/>
      <c r="O16" s="41"/>
      <c r="P16" s="43"/>
      <c r="Q16" s="43">
        <v>20000</v>
      </c>
      <c r="R16" s="43"/>
      <c r="S16" s="43"/>
      <c r="T16" s="43"/>
      <c r="U16" s="44"/>
      <c r="V16" s="43"/>
      <c r="W16" s="43"/>
      <c r="X16" s="43"/>
      <c r="Y16" s="42"/>
    </row>
    <row r="17" spans="1:25" ht="15.95" customHeight="1" x14ac:dyDescent="0.2">
      <c r="A17" s="32"/>
      <c r="B17" s="47"/>
      <c r="C17" s="48"/>
      <c r="D17" s="48"/>
      <c r="E17" s="35"/>
      <c r="F17" s="34"/>
      <c r="G17" s="34"/>
      <c r="H17" s="37"/>
      <c r="I17" s="38"/>
      <c r="J17" s="50"/>
      <c r="K17" s="40"/>
      <c r="L17" s="38"/>
      <c r="M17" s="38"/>
      <c r="N17" s="41"/>
      <c r="O17" s="41"/>
      <c r="P17" s="43"/>
      <c r="Q17" s="43"/>
      <c r="R17" s="43"/>
      <c r="S17" s="43"/>
      <c r="T17" s="43"/>
      <c r="U17" s="44"/>
      <c r="V17" s="43"/>
      <c r="W17" s="43"/>
      <c r="X17" s="43"/>
      <c r="Y17" s="42"/>
    </row>
    <row r="18" spans="1:25" ht="15.95" customHeight="1" x14ac:dyDescent="0.2">
      <c r="A18" s="32" t="s">
        <v>50</v>
      </c>
      <c r="B18" s="47">
        <v>2004</v>
      </c>
      <c r="C18" s="48" t="s">
        <v>51</v>
      </c>
      <c r="D18" s="48">
        <v>15</v>
      </c>
      <c r="E18" s="52" t="s">
        <v>52</v>
      </c>
      <c r="F18" s="34"/>
      <c r="G18" s="34" t="s">
        <v>49</v>
      </c>
      <c r="H18" s="37"/>
      <c r="I18" s="38"/>
      <c r="J18" s="50"/>
      <c r="K18" s="40"/>
      <c r="L18" s="38"/>
      <c r="M18" s="38"/>
      <c r="N18" s="41">
        <v>25000</v>
      </c>
      <c r="O18" s="41"/>
      <c r="P18" s="43"/>
      <c r="Q18" s="43"/>
      <c r="R18" s="43"/>
      <c r="S18" s="43"/>
      <c r="T18" s="43"/>
      <c r="U18" s="44"/>
      <c r="V18" s="43"/>
      <c r="W18" s="43"/>
      <c r="X18" s="43"/>
      <c r="Y18" s="42"/>
    </row>
    <row r="19" spans="1:25" ht="15.95" customHeight="1" x14ac:dyDescent="0.2">
      <c r="A19" s="32"/>
      <c r="B19" s="47"/>
      <c r="C19" s="48"/>
      <c r="D19" s="48"/>
      <c r="E19" s="35"/>
      <c r="F19" s="34"/>
      <c r="G19" s="34"/>
      <c r="H19" s="37"/>
      <c r="I19" s="38"/>
      <c r="J19" s="50"/>
      <c r="K19" s="40"/>
      <c r="L19" s="38"/>
      <c r="M19" s="38"/>
      <c r="N19" s="41"/>
      <c r="O19" s="41"/>
      <c r="P19" s="43"/>
      <c r="Q19" s="43"/>
      <c r="R19" s="43"/>
      <c r="S19" s="43"/>
      <c r="T19" s="43"/>
      <c r="U19" s="44"/>
      <c r="V19" s="43"/>
      <c r="W19" s="43"/>
      <c r="X19" s="43"/>
      <c r="Y19" s="42"/>
    </row>
    <row r="20" spans="1:25" ht="15.95" customHeight="1" x14ac:dyDescent="0.2">
      <c r="A20" s="32" t="s">
        <v>53</v>
      </c>
      <c r="B20" s="47">
        <v>2009</v>
      </c>
      <c r="C20" s="48" t="s">
        <v>44</v>
      </c>
      <c r="D20" s="48">
        <v>15</v>
      </c>
      <c r="E20" s="52" t="s">
        <v>54</v>
      </c>
      <c r="F20" s="34"/>
      <c r="G20" s="34" t="s">
        <v>49</v>
      </c>
      <c r="H20" s="37"/>
      <c r="I20" s="38"/>
      <c r="J20" s="50"/>
      <c r="K20" s="40"/>
      <c r="L20" s="38"/>
      <c r="M20" s="38">
        <v>45000</v>
      </c>
      <c r="N20" s="41"/>
      <c r="O20" s="41"/>
      <c r="P20" s="43"/>
      <c r="Q20" s="43"/>
      <c r="R20" s="43"/>
      <c r="S20" s="43"/>
      <c r="T20" s="43"/>
      <c r="U20" s="44"/>
      <c r="V20" s="43"/>
      <c r="W20" s="43"/>
      <c r="X20" s="43"/>
      <c r="Y20" s="42"/>
    </row>
    <row r="21" spans="1:25" ht="15.95" customHeight="1" x14ac:dyDescent="0.2">
      <c r="A21" s="32"/>
      <c r="B21" s="47"/>
      <c r="C21" s="48"/>
      <c r="D21" s="48"/>
      <c r="E21" s="35"/>
      <c r="F21" s="34"/>
      <c r="G21" s="34"/>
      <c r="H21" s="37"/>
      <c r="I21" s="38"/>
      <c r="J21" s="50"/>
      <c r="K21" s="40"/>
      <c r="L21" s="38"/>
      <c r="M21" s="38"/>
      <c r="N21" s="41"/>
      <c r="O21" s="41"/>
      <c r="P21" s="43"/>
      <c r="Q21" s="43"/>
      <c r="R21" s="43"/>
      <c r="S21" s="43"/>
      <c r="T21" s="43"/>
      <c r="U21" s="44"/>
      <c r="V21" s="43"/>
      <c r="W21" s="43"/>
      <c r="X21" s="43"/>
      <c r="Y21" s="42"/>
    </row>
    <row r="22" spans="1:25" ht="15.95" customHeight="1" x14ac:dyDescent="0.2">
      <c r="A22" s="32" t="s">
        <v>55</v>
      </c>
      <c r="B22" s="47">
        <v>2021</v>
      </c>
      <c r="C22" s="48" t="s">
        <v>48</v>
      </c>
      <c r="D22" s="48">
        <v>15</v>
      </c>
      <c r="E22" s="52" t="s">
        <v>56</v>
      </c>
      <c r="F22" s="34"/>
      <c r="G22" s="34"/>
      <c r="H22" s="37"/>
      <c r="I22" s="38"/>
      <c r="J22" s="50"/>
      <c r="K22" s="40"/>
      <c r="L22" s="38"/>
      <c r="M22" s="38"/>
      <c r="N22" s="41"/>
      <c r="O22" s="41"/>
      <c r="P22" s="43"/>
      <c r="Q22" s="43"/>
      <c r="R22" s="43"/>
      <c r="S22" s="43"/>
      <c r="T22" s="43"/>
      <c r="U22" s="44"/>
      <c r="V22" s="43"/>
      <c r="W22" s="43"/>
      <c r="X22" s="43"/>
      <c r="Y22" s="42"/>
    </row>
    <row r="23" spans="1:25" ht="15.95" customHeight="1" x14ac:dyDescent="0.2">
      <c r="A23" s="32"/>
      <c r="B23" s="47"/>
      <c r="C23" s="48"/>
      <c r="D23" s="48"/>
      <c r="E23" s="35"/>
      <c r="F23" s="34"/>
      <c r="G23" s="34"/>
      <c r="H23" s="37"/>
      <c r="I23" s="38"/>
      <c r="J23" s="50"/>
      <c r="K23" s="40"/>
      <c r="L23" s="38"/>
      <c r="M23" s="38"/>
      <c r="N23" s="41"/>
      <c r="O23" s="41"/>
      <c r="P23" s="43"/>
      <c r="Q23" s="43"/>
      <c r="R23" s="43"/>
      <c r="S23" s="43"/>
      <c r="T23" s="43"/>
      <c r="U23" s="44"/>
      <c r="V23" s="43"/>
      <c r="W23" s="43"/>
      <c r="X23" s="43"/>
      <c r="Y23" s="42"/>
    </row>
    <row r="24" spans="1:25" ht="15.95" customHeight="1" x14ac:dyDescent="0.2">
      <c r="A24" s="32" t="s">
        <v>57</v>
      </c>
      <c r="B24" s="47"/>
      <c r="C24" s="48"/>
      <c r="D24" s="48">
        <v>7</v>
      </c>
      <c r="E24" s="35"/>
      <c r="F24" s="34">
        <v>9150</v>
      </c>
      <c r="G24" s="34" t="s">
        <v>58</v>
      </c>
      <c r="H24" s="37"/>
      <c r="I24" s="38">
        <v>9150</v>
      </c>
      <c r="J24" s="50"/>
      <c r="K24" s="40"/>
      <c r="L24" s="38"/>
      <c r="M24" s="38"/>
      <c r="N24" s="41"/>
      <c r="O24" s="41"/>
      <c r="P24" s="43"/>
      <c r="Q24" s="43"/>
      <c r="R24" s="43"/>
      <c r="S24" s="43"/>
      <c r="T24" s="43"/>
      <c r="U24" s="44"/>
      <c r="V24" s="43"/>
      <c r="W24" s="43"/>
      <c r="X24" s="43"/>
      <c r="Y24" s="42"/>
    </row>
    <row r="25" spans="1:25" ht="15.95" customHeight="1" x14ac:dyDescent="0.2">
      <c r="A25" s="32"/>
      <c r="B25" s="47"/>
      <c r="C25" s="48"/>
      <c r="D25" s="48"/>
      <c r="E25" s="35"/>
      <c r="F25" s="34"/>
      <c r="G25" s="34"/>
      <c r="H25" s="37"/>
      <c r="I25" s="38"/>
      <c r="J25" s="50"/>
      <c r="K25" s="40"/>
      <c r="L25" s="38"/>
      <c r="M25" s="38"/>
      <c r="N25" s="41"/>
      <c r="O25" s="41"/>
      <c r="P25" s="43"/>
      <c r="Q25" s="43"/>
      <c r="R25" s="43"/>
      <c r="S25" s="43"/>
      <c r="T25" s="43"/>
      <c r="U25" s="44"/>
      <c r="V25" s="43"/>
      <c r="W25" s="43"/>
      <c r="X25" s="43"/>
      <c r="Y25" s="42"/>
    </row>
    <row r="26" spans="1:25" ht="15.95" customHeight="1" x14ac:dyDescent="0.2">
      <c r="A26" s="32" t="s">
        <v>59</v>
      </c>
      <c r="B26" s="47"/>
      <c r="C26" s="48"/>
      <c r="D26" s="48"/>
      <c r="E26" s="35"/>
      <c r="F26" s="34">
        <v>8400</v>
      </c>
      <c r="G26" s="34" t="s">
        <v>58</v>
      </c>
      <c r="H26" s="37"/>
      <c r="I26" s="38">
        <v>0</v>
      </c>
      <c r="J26" s="50">
        <v>5653.34</v>
      </c>
      <c r="K26" s="40"/>
      <c r="L26" s="38"/>
      <c r="M26" s="38"/>
      <c r="N26" s="41"/>
      <c r="O26" s="41"/>
      <c r="P26" s="43"/>
      <c r="Q26" s="43"/>
      <c r="R26" s="43"/>
      <c r="S26" s="43"/>
      <c r="T26" s="43"/>
      <c r="U26" s="44"/>
      <c r="V26" s="43"/>
      <c r="W26" s="43"/>
      <c r="X26" s="43"/>
      <c r="Y26" s="42"/>
    </row>
    <row r="27" spans="1:25" ht="15.95" customHeight="1" x14ac:dyDescent="0.2">
      <c r="A27" s="32"/>
      <c r="B27" s="47"/>
      <c r="C27" s="48"/>
      <c r="D27" s="48"/>
      <c r="E27" s="35"/>
      <c r="F27" s="34"/>
      <c r="G27" s="34"/>
      <c r="H27" s="37"/>
      <c r="I27" s="38"/>
      <c r="J27" s="50"/>
      <c r="K27" s="40"/>
      <c r="L27" s="38"/>
      <c r="M27" s="38"/>
      <c r="N27" s="41"/>
      <c r="O27" s="41"/>
      <c r="P27" s="43"/>
      <c r="Q27" s="43"/>
      <c r="R27" s="43"/>
      <c r="S27" s="43"/>
      <c r="T27" s="43"/>
      <c r="U27" s="44"/>
      <c r="V27" s="43"/>
      <c r="W27" s="43"/>
      <c r="X27" s="43"/>
      <c r="Y27" s="42"/>
    </row>
    <row r="28" spans="1:25" ht="15.95" customHeight="1" x14ac:dyDescent="0.2">
      <c r="A28" s="53" t="s">
        <v>60</v>
      </c>
      <c r="B28" s="47">
        <v>2022</v>
      </c>
      <c r="C28" s="48" t="s">
        <v>51</v>
      </c>
      <c r="D28" s="48">
        <v>15</v>
      </c>
      <c r="E28" s="52" t="s">
        <v>61</v>
      </c>
      <c r="F28" s="34" t="s">
        <v>46</v>
      </c>
      <c r="G28" s="34" t="s">
        <v>62</v>
      </c>
      <c r="H28" s="37"/>
      <c r="I28" s="38">
        <v>45729</v>
      </c>
      <c r="J28" s="50"/>
      <c r="K28" s="40"/>
      <c r="L28" s="38"/>
      <c r="M28" s="38"/>
      <c r="N28" s="41"/>
      <c r="O28" s="41"/>
      <c r="P28" s="43"/>
      <c r="Q28" s="43"/>
      <c r="R28" s="43"/>
      <c r="S28" s="43"/>
      <c r="T28" s="43"/>
      <c r="U28" s="44"/>
      <c r="V28" s="43"/>
      <c r="W28" s="43"/>
      <c r="X28" s="43">
        <v>55000</v>
      </c>
      <c r="Y28" s="42"/>
    </row>
    <row r="29" spans="1:25" ht="15.95" customHeight="1" x14ac:dyDescent="0.2">
      <c r="A29" s="51"/>
      <c r="B29" s="47"/>
      <c r="C29" s="48"/>
      <c r="D29" s="48"/>
      <c r="E29" s="35"/>
      <c r="F29" s="34"/>
      <c r="G29" s="34"/>
      <c r="H29" s="37"/>
      <c r="I29" s="38"/>
      <c r="J29" s="50"/>
      <c r="K29" s="40"/>
      <c r="L29" s="38"/>
      <c r="M29" s="38"/>
      <c r="N29" s="41"/>
      <c r="O29" s="41"/>
      <c r="P29" s="43"/>
      <c r="Q29" s="43"/>
      <c r="R29" s="43"/>
      <c r="S29" s="43"/>
      <c r="T29" s="43"/>
      <c r="U29" s="44"/>
      <c r="V29" s="43"/>
      <c r="W29" s="43"/>
      <c r="X29" s="43"/>
      <c r="Y29" s="42"/>
    </row>
    <row r="30" spans="1:25" ht="15.95" customHeight="1" x14ac:dyDescent="0.2">
      <c r="A30" s="59" t="s">
        <v>95</v>
      </c>
      <c r="B30" s="60"/>
      <c r="C30" s="61"/>
      <c r="D30" s="61"/>
      <c r="E30" s="62"/>
      <c r="F30" s="57"/>
      <c r="G30" s="57"/>
      <c r="H30" s="63"/>
      <c r="I30" s="64"/>
      <c r="J30" s="65"/>
      <c r="K30" s="66"/>
      <c r="L30" s="64"/>
      <c r="M30" s="64"/>
      <c r="N30" s="67"/>
      <c r="O30" s="67"/>
      <c r="P30" s="69"/>
      <c r="Q30" s="69"/>
      <c r="R30" s="69"/>
      <c r="S30" s="69"/>
      <c r="T30" s="69"/>
      <c r="U30" s="44"/>
      <c r="V30" s="43"/>
      <c r="W30" s="43"/>
      <c r="X30" s="43"/>
      <c r="Y30" s="42"/>
    </row>
    <row r="31" spans="1:25" ht="15.95" customHeight="1" x14ac:dyDescent="0.2">
      <c r="A31" s="59" t="s">
        <v>74</v>
      </c>
      <c r="B31" s="60"/>
      <c r="C31" s="61"/>
      <c r="D31" s="61"/>
      <c r="E31" s="62"/>
      <c r="F31" s="57"/>
      <c r="G31" s="57"/>
      <c r="H31" s="63"/>
      <c r="I31" s="64"/>
      <c r="J31" s="65">
        <v>5000</v>
      </c>
      <c r="K31" s="66"/>
      <c r="L31" s="64"/>
      <c r="M31" s="64"/>
      <c r="N31" s="67"/>
      <c r="O31" s="67"/>
      <c r="P31" s="69"/>
      <c r="Q31" s="69"/>
      <c r="R31" s="69"/>
      <c r="S31" s="69"/>
      <c r="T31" s="69"/>
      <c r="U31" s="70"/>
      <c r="V31" s="69"/>
      <c r="W31" s="69"/>
      <c r="X31" s="69"/>
      <c r="Y31" s="68"/>
    </row>
    <row r="32" spans="1:25" ht="15.95" customHeight="1" x14ac:dyDescent="0.2">
      <c r="A32" s="59" t="s">
        <v>75</v>
      </c>
      <c r="B32" s="60"/>
      <c r="C32" s="61"/>
      <c r="D32" s="61"/>
      <c r="E32" s="62"/>
      <c r="F32" s="57"/>
      <c r="G32" s="57"/>
      <c r="H32" s="63"/>
      <c r="I32" s="64"/>
      <c r="J32" s="65"/>
      <c r="K32" s="66"/>
      <c r="L32" s="64"/>
      <c r="M32" s="64">
        <v>45000</v>
      </c>
      <c r="N32" s="67"/>
      <c r="O32" s="67"/>
      <c r="P32" s="69"/>
      <c r="Q32" s="69"/>
      <c r="R32" s="69"/>
      <c r="S32" s="69"/>
      <c r="T32" s="69"/>
      <c r="U32" s="70"/>
      <c r="V32" s="69"/>
      <c r="W32" s="69"/>
      <c r="X32" s="69"/>
      <c r="Y32" s="68"/>
    </row>
    <row r="33" spans="1:26" ht="15.95" customHeight="1" x14ac:dyDescent="0.2">
      <c r="A33" s="59" t="s">
        <v>77</v>
      </c>
      <c r="B33" s="60"/>
      <c r="C33" s="61"/>
      <c r="D33" s="61"/>
      <c r="E33" s="62"/>
      <c r="F33" s="57"/>
      <c r="G33" s="57"/>
      <c r="H33" s="63"/>
      <c r="I33" s="64"/>
      <c r="J33" s="65"/>
      <c r="K33" s="66">
        <v>10000</v>
      </c>
      <c r="L33" s="64"/>
      <c r="M33" s="64"/>
      <c r="N33" s="67"/>
      <c r="O33" s="67"/>
      <c r="P33" s="69"/>
      <c r="Q33" s="69"/>
      <c r="R33" s="69"/>
      <c r="S33" s="69"/>
      <c r="T33" s="69"/>
      <c r="U33" s="70"/>
      <c r="V33" s="69"/>
      <c r="W33" s="69"/>
      <c r="X33" s="69"/>
      <c r="Y33" s="68"/>
    </row>
    <row r="34" spans="1:26" ht="15.95" customHeight="1" x14ac:dyDescent="0.2">
      <c r="A34" s="59"/>
      <c r="B34" s="60"/>
      <c r="C34" s="61"/>
      <c r="D34" s="61"/>
      <c r="E34" s="62"/>
      <c r="F34" s="57"/>
      <c r="G34" s="57"/>
      <c r="H34" s="63"/>
      <c r="I34" s="64"/>
      <c r="J34" s="65"/>
      <c r="K34" s="66"/>
      <c r="L34" s="64"/>
      <c r="M34" s="64"/>
      <c r="N34" s="67"/>
      <c r="O34" s="67"/>
      <c r="P34" s="69"/>
      <c r="Q34" s="69"/>
      <c r="R34" s="69"/>
      <c r="S34" s="69"/>
      <c r="T34" s="69"/>
      <c r="U34" s="70"/>
      <c r="V34" s="69"/>
      <c r="W34" s="69"/>
      <c r="X34" s="69"/>
      <c r="Y34" s="68"/>
    </row>
    <row r="35" spans="1:26" ht="15.95" customHeight="1" x14ac:dyDescent="0.2">
      <c r="A35" s="51" t="s">
        <v>63</v>
      </c>
      <c r="B35" s="47"/>
      <c r="C35" s="48"/>
      <c r="D35" s="48"/>
      <c r="E35" s="35"/>
      <c r="F35" s="34"/>
      <c r="G35" s="34"/>
      <c r="H35" s="37"/>
      <c r="I35" s="38"/>
      <c r="J35" s="50"/>
      <c r="K35" s="40"/>
      <c r="L35" s="38"/>
      <c r="M35" s="38"/>
      <c r="N35" s="41"/>
      <c r="O35" s="41"/>
      <c r="P35" s="43"/>
      <c r="Q35" s="43"/>
      <c r="R35" s="43"/>
      <c r="S35" s="43"/>
      <c r="T35" s="43"/>
      <c r="U35" s="44"/>
      <c r="V35" s="43"/>
      <c r="W35" s="43"/>
      <c r="X35" s="43"/>
      <c r="Y35" s="42"/>
    </row>
    <row r="36" spans="1:26" ht="15" customHeight="1" x14ac:dyDescent="0.2">
      <c r="A36" s="51" t="s">
        <v>64</v>
      </c>
      <c r="B36" s="47"/>
      <c r="C36" s="48"/>
      <c r="D36" s="48">
        <v>15</v>
      </c>
      <c r="E36" s="52" t="s">
        <v>65</v>
      </c>
      <c r="F36" s="34" t="s">
        <v>66</v>
      </c>
      <c r="G36" s="34" t="s">
        <v>67</v>
      </c>
      <c r="H36" s="37"/>
      <c r="I36" s="38">
        <v>26272.15</v>
      </c>
      <c r="J36" s="50">
        <v>10000</v>
      </c>
      <c r="K36" s="40"/>
      <c r="L36" s="38"/>
      <c r="M36" s="38"/>
      <c r="N36" s="54"/>
      <c r="O36" s="54"/>
      <c r="P36" s="38"/>
      <c r="Q36" s="38">
        <v>48000</v>
      </c>
      <c r="R36" s="38">
        <v>48000</v>
      </c>
      <c r="S36" s="38">
        <v>48000</v>
      </c>
      <c r="T36" s="38">
        <v>48000</v>
      </c>
      <c r="U36" s="55"/>
      <c r="V36" s="38"/>
      <c r="W36" s="38"/>
      <c r="X36" s="38"/>
      <c r="Y36" s="50"/>
    </row>
    <row r="37" spans="1:26" ht="15.95" customHeight="1" x14ac:dyDescent="0.2">
      <c r="A37" s="51" t="s">
        <v>68</v>
      </c>
      <c r="B37" s="47"/>
      <c r="C37" s="48"/>
      <c r="D37" s="48">
        <v>15</v>
      </c>
      <c r="E37" s="52" t="s">
        <v>69</v>
      </c>
      <c r="F37" s="34" t="s">
        <v>70</v>
      </c>
      <c r="G37" s="34" t="s">
        <v>67</v>
      </c>
      <c r="H37" s="37"/>
      <c r="I37" s="38"/>
      <c r="J37" s="50">
        <v>1500</v>
      </c>
      <c r="K37" s="40">
        <v>3000</v>
      </c>
      <c r="L37" s="38">
        <v>3000</v>
      </c>
      <c r="M37" s="38">
        <v>3000</v>
      </c>
      <c r="N37" s="54"/>
      <c r="O37" s="54"/>
      <c r="P37" s="38"/>
      <c r="Q37" s="38">
        <v>6000</v>
      </c>
      <c r="R37" s="38">
        <v>6000</v>
      </c>
      <c r="S37" s="38">
        <v>6000</v>
      </c>
      <c r="T37" s="38">
        <v>6000</v>
      </c>
      <c r="U37" s="55" t="s">
        <v>46</v>
      </c>
      <c r="V37" s="38"/>
      <c r="W37" s="38"/>
      <c r="X37" s="38"/>
      <c r="Y37" s="56"/>
    </row>
    <row r="38" spans="1:26" ht="15.95" customHeight="1" x14ac:dyDescent="0.2">
      <c r="A38" s="51" t="s">
        <v>71</v>
      </c>
      <c r="B38" s="47"/>
      <c r="C38" s="48"/>
      <c r="D38" s="48">
        <v>10</v>
      </c>
      <c r="E38" s="52" t="s">
        <v>72</v>
      </c>
      <c r="F38" s="57">
        <v>5000</v>
      </c>
      <c r="G38" s="34" t="s">
        <v>67</v>
      </c>
      <c r="H38" s="37"/>
      <c r="I38" s="38"/>
      <c r="J38" s="50">
        <v>8000</v>
      </c>
      <c r="K38" s="40">
        <v>10000</v>
      </c>
      <c r="L38" s="38">
        <v>10000</v>
      </c>
      <c r="M38" s="38">
        <v>10000</v>
      </c>
      <c r="N38" s="54">
        <v>10000</v>
      </c>
      <c r="O38" s="54">
        <v>10000</v>
      </c>
      <c r="P38" s="38">
        <v>10000</v>
      </c>
      <c r="Q38" s="38">
        <v>10000</v>
      </c>
      <c r="R38" s="38">
        <v>10000</v>
      </c>
      <c r="S38" s="38">
        <v>10000</v>
      </c>
      <c r="T38" s="38">
        <v>10000</v>
      </c>
      <c r="U38" s="58">
        <v>10000</v>
      </c>
      <c r="V38" s="54">
        <v>10000</v>
      </c>
      <c r="W38" s="54">
        <v>10000</v>
      </c>
      <c r="X38" s="54">
        <v>10000</v>
      </c>
      <c r="Y38" s="50">
        <v>10000</v>
      </c>
    </row>
    <row r="39" spans="1:26" ht="15.95" customHeight="1" x14ac:dyDescent="0.2">
      <c r="A39" s="51"/>
      <c r="B39" s="47"/>
      <c r="C39" s="48"/>
      <c r="D39" s="48"/>
      <c r="E39" s="35"/>
      <c r="F39" s="57"/>
      <c r="G39" s="34"/>
      <c r="H39" s="37"/>
      <c r="I39" s="38"/>
      <c r="J39" s="50"/>
      <c r="K39" s="40"/>
      <c r="L39" s="38"/>
      <c r="M39" s="38"/>
      <c r="N39" s="41"/>
      <c r="O39" s="41"/>
      <c r="P39" s="43"/>
      <c r="Q39" s="43"/>
      <c r="R39" s="43"/>
      <c r="S39" s="43"/>
      <c r="T39" s="43"/>
      <c r="U39" s="44"/>
      <c r="V39" s="43"/>
      <c r="W39" s="43"/>
      <c r="X39" s="43"/>
      <c r="Y39" s="42"/>
    </row>
    <row r="40" spans="1:26" ht="15.95" customHeight="1" thickBot="1" x14ac:dyDescent="0.25">
      <c r="A40" s="59"/>
      <c r="B40" s="60"/>
      <c r="C40" s="61"/>
      <c r="D40" s="61"/>
      <c r="E40" s="62"/>
      <c r="F40" s="57"/>
      <c r="G40" s="57"/>
      <c r="H40" s="63"/>
      <c r="I40" s="64"/>
      <c r="J40" s="65"/>
      <c r="K40" s="66"/>
      <c r="L40" s="64"/>
      <c r="M40" s="64"/>
      <c r="N40" s="67"/>
      <c r="O40" s="67"/>
      <c r="P40" s="69"/>
      <c r="Q40" s="69"/>
      <c r="R40" s="69"/>
      <c r="S40" s="69"/>
      <c r="T40" s="69"/>
      <c r="U40" s="70"/>
      <c r="V40" s="69"/>
      <c r="W40" s="69"/>
      <c r="X40" s="69"/>
      <c r="Y40" s="68"/>
    </row>
    <row r="41" spans="1:26" ht="15.95" customHeight="1" thickTop="1" thickBot="1" x14ac:dyDescent="0.25">
      <c r="A41" s="71" t="s">
        <v>78</v>
      </c>
      <c r="B41" s="72"/>
      <c r="C41" s="73"/>
      <c r="D41" s="73"/>
      <c r="E41" s="73"/>
      <c r="F41" s="73"/>
      <c r="G41" s="73"/>
      <c r="H41" s="74"/>
      <c r="I41" s="73"/>
      <c r="J41" s="75"/>
      <c r="K41" s="76"/>
      <c r="L41" s="77"/>
      <c r="M41" s="77"/>
      <c r="N41" s="74"/>
      <c r="O41" s="209"/>
      <c r="P41" s="77"/>
      <c r="Q41" s="77"/>
      <c r="R41" s="77"/>
      <c r="S41" s="77"/>
      <c r="T41" s="77"/>
      <c r="U41" s="79"/>
      <c r="V41" s="77"/>
      <c r="W41" s="77"/>
      <c r="X41" s="77"/>
      <c r="Y41" s="78"/>
      <c r="Z41" s="80"/>
    </row>
    <row r="42" spans="1:26" ht="15.95" customHeight="1" thickTop="1" thickBot="1" x14ac:dyDescent="0.25">
      <c r="A42" s="81" t="s">
        <v>79</v>
      </c>
      <c r="B42" s="82"/>
      <c r="C42" s="83"/>
      <c r="D42" s="83"/>
      <c r="E42" s="83"/>
      <c r="F42" s="83"/>
      <c r="G42" s="83"/>
      <c r="H42" s="84"/>
      <c r="I42" s="83">
        <v>-9150</v>
      </c>
      <c r="J42" s="85">
        <v>-5653</v>
      </c>
      <c r="K42" s="86"/>
      <c r="L42" s="87"/>
      <c r="M42" s="87"/>
      <c r="N42" s="84"/>
      <c r="O42" s="210"/>
      <c r="P42" s="87"/>
      <c r="Q42" s="87"/>
      <c r="R42" s="87"/>
      <c r="S42" s="87"/>
      <c r="T42" s="87"/>
      <c r="U42" s="88"/>
      <c r="V42" s="89"/>
      <c r="W42" s="89"/>
      <c r="X42" s="89"/>
      <c r="Y42" s="90"/>
      <c r="Z42" s="80"/>
    </row>
    <row r="43" spans="1:26" ht="15.95" customHeight="1" thickTop="1" x14ac:dyDescent="0.2">
      <c r="A43" s="91" t="s">
        <v>80</v>
      </c>
      <c r="B43" s="92"/>
      <c r="C43" s="93"/>
      <c r="D43" s="93"/>
      <c r="E43" s="93"/>
      <c r="F43" s="93"/>
      <c r="G43" s="93"/>
      <c r="H43" s="94"/>
      <c r="I43" s="93">
        <v>-45729</v>
      </c>
      <c r="J43" s="95"/>
      <c r="K43" s="96">
        <v>-267230</v>
      </c>
      <c r="L43" s="93">
        <f>-SUM(L16:L28)-L41-L42</f>
        <v>0</v>
      </c>
      <c r="M43" s="93">
        <v>-40000</v>
      </c>
      <c r="N43" s="93">
        <v>0</v>
      </c>
      <c r="O43" s="94">
        <v>0</v>
      </c>
      <c r="P43" s="93">
        <v>0</v>
      </c>
      <c r="Q43" s="93">
        <v>0</v>
      </c>
      <c r="R43" s="93">
        <v>0</v>
      </c>
      <c r="S43" s="93">
        <v>0</v>
      </c>
      <c r="T43" s="93">
        <v>0</v>
      </c>
      <c r="U43" s="97">
        <v>0</v>
      </c>
      <c r="V43" s="93">
        <v>0</v>
      </c>
      <c r="W43" s="93">
        <v>0</v>
      </c>
      <c r="X43" s="93">
        <v>0</v>
      </c>
      <c r="Y43" s="93">
        <v>0</v>
      </c>
      <c r="Z43" s="80"/>
    </row>
    <row r="44" spans="1:26" ht="15.95" customHeight="1" x14ac:dyDescent="0.2">
      <c r="A44" s="98" t="s">
        <v>81</v>
      </c>
      <c r="B44" s="99"/>
      <c r="C44" s="100"/>
      <c r="D44" s="100"/>
      <c r="E44" s="100"/>
      <c r="F44" s="100"/>
      <c r="G44" s="100"/>
      <c r="H44" s="101"/>
      <c r="I44" s="100">
        <f>-SUM(I30:I32)</f>
        <v>0</v>
      </c>
      <c r="J44" s="102">
        <f>-SUM(J30:J32)</f>
        <v>-5000</v>
      </c>
      <c r="K44" s="103">
        <f>-SUM(K30:K32)</f>
        <v>0</v>
      </c>
      <c r="L44" s="104">
        <f>-SUM(L30:L32)</f>
        <v>0</v>
      </c>
      <c r="M44" s="104">
        <v>0</v>
      </c>
      <c r="N44" s="104">
        <f t="shared" ref="N44:Y44" si="0">-SUM(N31:N34)</f>
        <v>0</v>
      </c>
      <c r="O44" s="105">
        <f t="shared" si="0"/>
        <v>0</v>
      </c>
      <c r="P44" s="104">
        <f t="shared" si="0"/>
        <v>0</v>
      </c>
      <c r="Q44" s="104">
        <f t="shared" si="0"/>
        <v>0</v>
      </c>
      <c r="R44" s="104">
        <f t="shared" si="0"/>
        <v>0</v>
      </c>
      <c r="S44" s="104">
        <f t="shared" si="0"/>
        <v>0</v>
      </c>
      <c r="T44" s="104">
        <f t="shared" si="0"/>
        <v>0</v>
      </c>
      <c r="U44" s="205">
        <f t="shared" si="0"/>
        <v>0</v>
      </c>
      <c r="V44" s="104">
        <f t="shared" si="0"/>
        <v>0</v>
      </c>
      <c r="W44" s="104">
        <f t="shared" si="0"/>
        <v>0</v>
      </c>
      <c r="X44" s="104">
        <f t="shared" si="0"/>
        <v>0</v>
      </c>
      <c r="Y44" s="104">
        <f t="shared" si="0"/>
        <v>0</v>
      </c>
      <c r="Z44" s="80"/>
    </row>
    <row r="45" spans="1:26" ht="15.95" customHeight="1" thickBot="1" x14ac:dyDescent="0.25">
      <c r="A45" s="107" t="s">
        <v>82</v>
      </c>
      <c r="B45" s="108"/>
      <c r="C45" s="109"/>
      <c r="D45" s="109"/>
      <c r="E45" s="109"/>
      <c r="F45" s="109"/>
      <c r="G45" s="109"/>
      <c r="H45" s="110"/>
      <c r="I45" s="109">
        <v>-26272</v>
      </c>
      <c r="J45" s="111">
        <f>-SUM(J36:J38)</f>
        <v>-19500</v>
      </c>
      <c r="K45" s="112">
        <f>-SUM(K36:K38)</f>
        <v>-13000</v>
      </c>
      <c r="L45" s="109">
        <f>-SUM(L36:L38)</f>
        <v>-13000</v>
      </c>
      <c r="M45" s="109">
        <f>-SUM(M36:M38)</f>
        <v>-13000</v>
      </c>
      <c r="N45" s="109">
        <f t="shared" ref="N45:Y45" si="1">-SUM(N36:N38)</f>
        <v>-10000</v>
      </c>
      <c r="O45" s="110">
        <f t="shared" si="1"/>
        <v>-10000</v>
      </c>
      <c r="P45" s="109">
        <f t="shared" si="1"/>
        <v>-10000</v>
      </c>
      <c r="Q45" s="109">
        <f t="shared" si="1"/>
        <v>-64000</v>
      </c>
      <c r="R45" s="109">
        <f t="shared" si="1"/>
        <v>-64000</v>
      </c>
      <c r="S45" s="109">
        <f t="shared" si="1"/>
        <v>-64000</v>
      </c>
      <c r="T45" s="109">
        <f t="shared" si="1"/>
        <v>-64000</v>
      </c>
      <c r="U45" s="113">
        <f t="shared" si="1"/>
        <v>-10000</v>
      </c>
      <c r="V45" s="109">
        <f t="shared" si="1"/>
        <v>-10000</v>
      </c>
      <c r="W45" s="109">
        <f t="shared" si="1"/>
        <v>-10000</v>
      </c>
      <c r="X45" s="109">
        <f t="shared" si="1"/>
        <v>-10000</v>
      </c>
      <c r="Y45" s="109">
        <f t="shared" si="1"/>
        <v>-10000</v>
      </c>
      <c r="Z45" s="80"/>
    </row>
    <row r="46" spans="1:26" ht="15.95" customHeight="1" thickTop="1" x14ac:dyDescent="0.25">
      <c r="A46" s="114"/>
      <c r="B46" s="115"/>
      <c r="C46" s="116"/>
      <c r="D46" s="116"/>
      <c r="E46" s="117"/>
      <c r="F46" s="24"/>
      <c r="G46" s="23"/>
      <c r="H46" s="118"/>
      <c r="I46" s="119"/>
      <c r="J46" s="120"/>
      <c r="K46" s="121"/>
      <c r="L46" s="119"/>
      <c r="M46" s="119"/>
      <c r="N46" s="122"/>
      <c r="O46" s="122"/>
      <c r="P46" s="30"/>
      <c r="Q46" s="30"/>
      <c r="R46" s="30"/>
      <c r="S46" s="30"/>
      <c r="T46" s="30"/>
      <c r="U46" s="123"/>
      <c r="V46" s="30"/>
      <c r="W46" s="30"/>
      <c r="X46" s="30"/>
      <c r="Y46" s="31"/>
    </row>
    <row r="47" spans="1:26" s="132" customFormat="1" ht="15.95" customHeight="1" x14ac:dyDescent="0.25">
      <c r="A47" s="124" t="s">
        <v>83</v>
      </c>
      <c r="B47" s="125"/>
      <c r="C47" s="126"/>
      <c r="D47" s="126"/>
      <c r="E47" s="126"/>
      <c r="F47" s="126"/>
      <c r="G47" s="126"/>
      <c r="H47" s="127"/>
      <c r="I47" s="126">
        <f>SUM(I2:I46)</f>
        <v>63675.149999999994</v>
      </c>
      <c r="J47" s="128">
        <f>SUM(J2:J46)</f>
        <v>62198.34</v>
      </c>
      <c r="K47" s="129">
        <f>SUM(K2:K46)</f>
        <v>70763</v>
      </c>
      <c r="L47" s="126">
        <f>SUM(L2:L46)</f>
        <v>191542</v>
      </c>
      <c r="M47" s="126">
        <f>SUM(M16:M45)</f>
        <v>50000</v>
      </c>
      <c r="N47" s="126">
        <f t="shared" ref="N47:Y47" si="2">SUM(N16:N45)</f>
        <v>25000</v>
      </c>
      <c r="O47" s="127">
        <f t="shared" si="2"/>
        <v>0</v>
      </c>
      <c r="P47" s="126">
        <f t="shared" si="2"/>
        <v>0</v>
      </c>
      <c r="Q47" s="126">
        <f t="shared" si="2"/>
        <v>20000</v>
      </c>
      <c r="R47" s="126">
        <f t="shared" si="2"/>
        <v>0</v>
      </c>
      <c r="S47" s="126">
        <f t="shared" si="2"/>
        <v>0</v>
      </c>
      <c r="T47" s="126">
        <f t="shared" si="2"/>
        <v>0</v>
      </c>
      <c r="U47" s="130">
        <f t="shared" si="2"/>
        <v>0</v>
      </c>
      <c r="V47" s="126">
        <f t="shared" si="2"/>
        <v>0</v>
      </c>
      <c r="W47" s="126">
        <f t="shared" si="2"/>
        <v>0</v>
      </c>
      <c r="X47" s="126">
        <f t="shared" si="2"/>
        <v>55000</v>
      </c>
      <c r="Y47" s="126">
        <f t="shared" si="2"/>
        <v>0</v>
      </c>
      <c r="Z47" s="131"/>
    </row>
    <row r="48" spans="1:26" ht="15.95" customHeight="1" x14ac:dyDescent="0.25">
      <c r="A48" s="133" t="s">
        <v>94</v>
      </c>
      <c r="B48" s="134"/>
      <c r="C48" s="43"/>
      <c r="D48" s="43"/>
      <c r="E48" s="43"/>
      <c r="F48" s="43"/>
      <c r="G48" s="43"/>
      <c r="H48" s="41"/>
      <c r="I48" s="126">
        <v>-63675</v>
      </c>
      <c r="J48" s="128">
        <v>-62198</v>
      </c>
      <c r="K48" s="129">
        <v>-60763</v>
      </c>
      <c r="L48" s="126">
        <v>-59542</v>
      </c>
      <c r="M48" s="126">
        <f>SUM(M3:M14)</f>
        <v>0</v>
      </c>
      <c r="N48" s="126">
        <f>-SUM(N3:N14)</f>
        <v>-48041.25</v>
      </c>
      <c r="O48" s="127">
        <f t="shared" ref="O48:Y48" si="3">-SUM(O3:O14)</f>
        <v>-48041.25</v>
      </c>
      <c r="P48" s="126">
        <f t="shared" si="3"/>
        <v>-198041.25</v>
      </c>
      <c r="Q48" s="126">
        <f t="shared" si="3"/>
        <v>-48041.25</v>
      </c>
      <c r="R48" s="126">
        <f t="shared" si="3"/>
        <v>-89763.25</v>
      </c>
      <c r="S48" s="126">
        <f t="shared" si="3"/>
        <v>-89763.25</v>
      </c>
      <c r="T48" s="126">
        <f t="shared" si="3"/>
        <v>-330484.8</v>
      </c>
      <c r="U48" s="130">
        <f t="shared" si="3"/>
        <v>-130484.8</v>
      </c>
      <c r="V48" s="126">
        <f t="shared" si="3"/>
        <v>-201747.51</v>
      </c>
      <c r="W48" s="126">
        <f t="shared" si="3"/>
        <v>-432288.67</v>
      </c>
      <c r="X48" s="126">
        <f t="shared" si="3"/>
        <v>-232288.67000000004</v>
      </c>
      <c r="Y48" s="126">
        <f t="shared" si="3"/>
        <v>-303551.67</v>
      </c>
      <c r="Z48" s="80"/>
    </row>
    <row r="49" spans="1:26" ht="15.95" customHeight="1" x14ac:dyDescent="0.25">
      <c r="A49" s="133" t="s">
        <v>85</v>
      </c>
      <c r="B49" s="134"/>
      <c r="C49" s="43"/>
      <c r="D49" s="43"/>
      <c r="E49" s="43"/>
      <c r="F49" s="43"/>
      <c r="G49" s="43"/>
      <c r="H49" s="41"/>
      <c r="I49" s="126">
        <v>0</v>
      </c>
      <c r="J49" s="128">
        <v>0</v>
      </c>
      <c r="K49" s="129">
        <v>-10000</v>
      </c>
      <c r="L49" s="126">
        <v>-132000</v>
      </c>
      <c r="M49" s="126">
        <f>-M47</f>
        <v>-50000</v>
      </c>
      <c r="N49" s="126">
        <f t="shared" ref="N49:Y49" si="4">-N47</f>
        <v>-25000</v>
      </c>
      <c r="O49" s="127">
        <f t="shared" si="4"/>
        <v>0</v>
      </c>
      <c r="P49" s="126">
        <f t="shared" si="4"/>
        <v>0</v>
      </c>
      <c r="Q49" s="126">
        <f t="shared" si="4"/>
        <v>-20000</v>
      </c>
      <c r="R49" s="126">
        <f t="shared" si="4"/>
        <v>0</v>
      </c>
      <c r="S49" s="126">
        <f t="shared" si="4"/>
        <v>0</v>
      </c>
      <c r="T49" s="126">
        <f t="shared" si="4"/>
        <v>0</v>
      </c>
      <c r="U49" s="130">
        <f t="shared" si="4"/>
        <v>0</v>
      </c>
      <c r="V49" s="126">
        <f t="shared" si="4"/>
        <v>0</v>
      </c>
      <c r="W49" s="126">
        <f t="shared" si="4"/>
        <v>0</v>
      </c>
      <c r="X49" s="126">
        <f t="shared" si="4"/>
        <v>-55000</v>
      </c>
      <c r="Y49" s="126">
        <f t="shared" si="4"/>
        <v>0</v>
      </c>
      <c r="Z49" s="80"/>
    </row>
    <row r="50" spans="1:26" ht="15.95" customHeight="1" x14ac:dyDescent="0.25">
      <c r="A50" s="133" t="s">
        <v>86</v>
      </c>
      <c r="B50" s="134"/>
      <c r="C50" s="43"/>
      <c r="D50" s="43"/>
      <c r="E50" s="43"/>
      <c r="F50" s="43"/>
      <c r="G50" s="43"/>
      <c r="H50" s="41"/>
      <c r="I50" s="126">
        <f t="shared" ref="I50:L50" si="5">SUM(I47:I49)</f>
        <v>0.14999999999417923</v>
      </c>
      <c r="J50" s="128">
        <f t="shared" si="5"/>
        <v>0.33999999999650754</v>
      </c>
      <c r="K50" s="129">
        <f t="shared" si="5"/>
        <v>0</v>
      </c>
      <c r="L50" s="126">
        <f t="shared" si="5"/>
        <v>0</v>
      </c>
      <c r="M50" s="126">
        <f>SUM(M47+M49)</f>
        <v>0</v>
      </c>
      <c r="N50" s="126">
        <f t="shared" ref="N50:Y50" si="6">SUM(N47+N49)</f>
        <v>0</v>
      </c>
      <c r="O50" s="127">
        <f t="shared" si="6"/>
        <v>0</v>
      </c>
      <c r="P50" s="126">
        <f t="shared" si="6"/>
        <v>0</v>
      </c>
      <c r="Q50" s="126">
        <f t="shared" si="6"/>
        <v>0</v>
      </c>
      <c r="R50" s="126">
        <f t="shared" si="6"/>
        <v>0</v>
      </c>
      <c r="S50" s="126">
        <f t="shared" si="6"/>
        <v>0</v>
      </c>
      <c r="T50" s="126">
        <f t="shared" si="6"/>
        <v>0</v>
      </c>
      <c r="U50" s="130">
        <f t="shared" si="6"/>
        <v>0</v>
      </c>
      <c r="V50" s="126">
        <f t="shared" si="6"/>
        <v>0</v>
      </c>
      <c r="W50" s="126">
        <f t="shared" si="6"/>
        <v>0</v>
      </c>
      <c r="X50" s="126">
        <f t="shared" si="6"/>
        <v>0</v>
      </c>
      <c r="Y50" s="126">
        <f t="shared" si="6"/>
        <v>0</v>
      </c>
      <c r="Z50" s="80"/>
    </row>
    <row r="51" spans="1:26" ht="15.95" customHeight="1" x14ac:dyDescent="0.25">
      <c r="A51" s="138" t="s">
        <v>87</v>
      </c>
      <c r="B51" s="139"/>
      <c r="C51" s="140"/>
      <c r="D51" s="140"/>
      <c r="E51" s="140"/>
      <c r="F51" s="140"/>
      <c r="G51" s="140"/>
      <c r="H51" s="141"/>
      <c r="I51" s="142">
        <v>-55000</v>
      </c>
      <c r="J51" s="143">
        <v>-150000</v>
      </c>
      <c r="K51" s="144">
        <v>0</v>
      </c>
      <c r="L51" s="142">
        <v>0</v>
      </c>
      <c r="M51" s="142">
        <v>0</v>
      </c>
      <c r="N51" s="142">
        <v>0</v>
      </c>
      <c r="O51" s="145">
        <v>0</v>
      </c>
      <c r="P51" s="142">
        <v>0</v>
      </c>
      <c r="Q51" s="142">
        <v>0</v>
      </c>
      <c r="R51" s="142">
        <v>0</v>
      </c>
      <c r="S51" s="142">
        <v>0</v>
      </c>
      <c r="T51" s="142">
        <v>0</v>
      </c>
      <c r="U51" s="146">
        <v>0</v>
      </c>
      <c r="V51" s="142">
        <v>0</v>
      </c>
      <c r="W51" s="142">
        <v>0</v>
      </c>
      <c r="X51" s="142">
        <v>0</v>
      </c>
      <c r="Y51" s="142">
        <v>0</v>
      </c>
      <c r="Z51" s="80"/>
    </row>
    <row r="52" spans="1:26" ht="15.95" customHeight="1" thickBot="1" x14ac:dyDescent="0.3">
      <c r="A52" s="147" t="s">
        <v>88</v>
      </c>
      <c r="B52" s="148"/>
      <c r="C52" s="104"/>
      <c r="D52" s="104"/>
      <c r="E52" s="104"/>
      <c r="F52" s="104"/>
      <c r="G52" s="104"/>
      <c r="H52" s="105"/>
      <c r="I52" s="149">
        <v>-40000</v>
      </c>
      <c r="J52" s="150">
        <v>-40000</v>
      </c>
      <c r="K52" s="151">
        <v>-5000</v>
      </c>
      <c r="L52" s="152">
        <v>-5000</v>
      </c>
      <c r="M52" s="152">
        <v>-5000</v>
      </c>
      <c r="N52" s="153">
        <v>-5000</v>
      </c>
      <c r="O52" s="171">
        <v>-25000</v>
      </c>
      <c r="P52" s="149">
        <v>-25000</v>
      </c>
      <c r="Q52" s="149">
        <v>-50000</v>
      </c>
      <c r="R52" s="149">
        <v>-50000</v>
      </c>
      <c r="S52" s="149">
        <v>-60000</v>
      </c>
      <c r="T52" s="149">
        <v>-60000</v>
      </c>
      <c r="U52" s="146">
        <v>-15000</v>
      </c>
      <c r="V52" s="142">
        <v>-15000</v>
      </c>
      <c r="W52" s="142">
        <v>-15000</v>
      </c>
      <c r="X52" s="142">
        <v>-15000</v>
      </c>
      <c r="Y52" s="143">
        <v>-15000</v>
      </c>
      <c r="Z52" s="80"/>
    </row>
    <row r="53" spans="1:26" s="132" customFormat="1" ht="15.95" customHeight="1" thickTop="1" thickBot="1" x14ac:dyDescent="0.3">
      <c r="A53" s="154" t="s">
        <v>89</v>
      </c>
      <c r="B53" s="155"/>
      <c r="C53" s="156"/>
      <c r="D53" s="156"/>
      <c r="E53" s="156"/>
      <c r="F53" s="157"/>
      <c r="G53" s="157"/>
      <c r="H53" s="158"/>
      <c r="I53" s="157">
        <f>SUM(I48+I49+I51+I52)</f>
        <v>-158675</v>
      </c>
      <c r="J53" s="159">
        <f t="shared" ref="J53:Y53" si="7">SUM(J48+J49+J51+J52)</f>
        <v>-252198</v>
      </c>
      <c r="K53" s="160">
        <f t="shared" si="7"/>
        <v>-75763</v>
      </c>
      <c r="L53" s="157">
        <f t="shared" si="7"/>
        <v>-196542</v>
      </c>
      <c r="M53" s="157">
        <f t="shared" si="7"/>
        <v>-55000</v>
      </c>
      <c r="N53" s="157">
        <f t="shared" si="7"/>
        <v>-78041.25</v>
      </c>
      <c r="O53" s="158">
        <f t="shared" si="7"/>
        <v>-73041.25</v>
      </c>
      <c r="P53" s="157">
        <f t="shared" si="7"/>
        <v>-223041.25</v>
      </c>
      <c r="Q53" s="157">
        <f t="shared" si="7"/>
        <v>-118041.25</v>
      </c>
      <c r="R53" s="157">
        <f t="shared" si="7"/>
        <v>-139763.25</v>
      </c>
      <c r="S53" s="157">
        <f t="shared" si="7"/>
        <v>-149763.25</v>
      </c>
      <c r="T53" s="157">
        <f t="shared" si="7"/>
        <v>-390484.8</v>
      </c>
      <c r="U53" s="161">
        <f t="shared" si="7"/>
        <v>-145484.79999999999</v>
      </c>
      <c r="V53" s="157">
        <f t="shared" si="7"/>
        <v>-216747.51</v>
      </c>
      <c r="W53" s="157">
        <f t="shared" si="7"/>
        <v>-447288.67</v>
      </c>
      <c r="X53" s="157">
        <f t="shared" si="7"/>
        <v>-302288.67000000004</v>
      </c>
      <c r="Y53" s="157">
        <f t="shared" si="7"/>
        <v>-318551.67</v>
      </c>
      <c r="Z53" s="132">
        <v>2929843</v>
      </c>
    </row>
    <row r="54" spans="1:26" ht="15.95" customHeight="1" thickTop="1" x14ac:dyDescent="0.25">
      <c r="A54" s="162"/>
      <c r="B54" s="163"/>
      <c r="C54" s="30"/>
      <c r="D54" s="30"/>
      <c r="E54" s="30"/>
      <c r="F54" s="30"/>
      <c r="G54" s="30"/>
      <c r="H54" s="122"/>
      <c r="I54" s="164"/>
      <c r="J54" s="165"/>
      <c r="K54" s="166"/>
      <c r="L54" s="167"/>
      <c r="M54" s="167"/>
      <c r="N54" s="168"/>
      <c r="O54" s="212"/>
      <c r="P54" s="167"/>
      <c r="Q54" s="167"/>
      <c r="R54" s="167"/>
      <c r="S54" s="167"/>
      <c r="T54" s="167"/>
      <c r="U54" s="137"/>
      <c r="V54" s="136"/>
      <c r="W54" s="136"/>
      <c r="X54" s="136"/>
      <c r="Y54" s="135"/>
      <c r="Z54" s="80"/>
    </row>
    <row r="55" spans="1:26" s="132" customFormat="1" ht="15.95" customHeight="1" x14ac:dyDescent="0.25">
      <c r="A55" s="169" t="s">
        <v>90</v>
      </c>
      <c r="B55" s="170"/>
      <c r="C55" s="149"/>
      <c r="D55" s="149"/>
      <c r="E55" s="149"/>
      <c r="F55" s="149"/>
      <c r="G55" s="149"/>
      <c r="H55" s="171">
        <v>153233.32999999999</v>
      </c>
      <c r="I55" s="172">
        <f t="shared" ref="I55:Y55" si="8">SUM(H55+I43+I44-I51)</f>
        <v>162504.32999999999</v>
      </c>
      <c r="J55" s="173">
        <f t="shared" si="8"/>
        <v>307504.32999999996</v>
      </c>
      <c r="K55" s="169">
        <f t="shared" si="8"/>
        <v>40274.329999999958</v>
      </c>
      <c r="L55" s="172">
        <f t="shared" si="8"/>
        <v>40274.329999999958</v>
      </c>
      <c r="M55" s="172">
        <f t="shared" si="8"/>
        <v>274.32999999995809</v>
      </c>
      <c r="N55" s="174">
        <f t="shared" si="8"/>
        <v>274.32999999995809</v>
      </c>
      <c r="O55" s="174">
        <f t="shared" si="8"/>
        <v>274.32999999995809</v>
      </c>
      <c r="P55" s="172">
        <f t="shared" si="8"/>
        <v>274.32999999995809</v>
      </c>
      <c r="Q55" s="172">
        <f t="shared" si="8"/>
        <v>274.32999999995809</v>
      </c>
      <c r="R55" s="172">
        <f t="shared" si="8"/>
        <v>274.32999999995809</v>
      </c>
      <c r="S55" s="172">
        <f t="shared" si="8"/>
        <v>274.32999999995809</v>
      </c>
      <c r="T55" s="172">
        <f t="shared" si="8"/>
        <v>274.32999999995809</v>
      </c>
      <c r="U55" s="175">
        <f t="shared" si="8"/>
        <v>274.32999999995809</v>
      </c>
      <c r="V55" s="172">
        <f t="shared" si="8"/>
        <v>274.32999999995809</v>
      </c>
      <c r="W55" s="172">
        <f t="shared" si="8"/>
        <v>274.32999999995809</v>
      </c>
      <c r="X55" s="172">
        <f t="shared" si="8"/>
        <v>274.32999999995809</v>
      </c>
      <c r="Y55" s="173">
        <f t="shared" si="8"/>
        <v>274.32999999995809</v>
      </c>
      <c r="Z55" s="131"/>
    </row>
    <row r="56" spans="1:26" s="132" customFormat="1" ht="15.95" customHeight="1" thickBot="1" x14ac:dyDescent="0.3">
      <c r="A56" s="176" t="s">
        <v>91</v>
      </c>
      <c r="B56" s="177"/>
      <c r="C56" s="142"/>
      <c r="D56" s="142"/>
      <c r="E56" s="142"/>
      <c r="F56" s="142"/>
      <c r="G56" s="142"/>
      <c r="H56" s="145">
        <v>2080</v>
      </c>
      <c r="I56" s="142">
        <f t="shared" ref="I56:Y56" si="9">SUM(H56+I45-I52)</f>
        <v>15808</v>
      </c>
      <c r="J56" s="143">
        <f t="shared" si="9"/>
        <v>36308</v>
      </c>
      <c r="K56" s="178">
        <f t="shared" si="9"/>
        <v>28308</v>
      </c>
      <c r="L56" s="152">
        <f t="shared" si="9"/>
        <v>20308</v>
      </c>
      <c r="M56" s="179">
        <f t="shared" si="9"/>
        <v>12308</v>
      </c>
      <c r="N56" s="153">
        <f t="shared" si="9"/>
        <v>7308</v>
      </c>
      <c r="O56" s="145">
        <f t="shared" si="9"/>
        <v>22308</v>
      </c>
      <c r="P56" s="142">
        <f t="shared" si="9"/>
        <v>37308</v>
      </c>
      <c r="Q56" s="142">
        <f t="shared" si="9"/>
        <v>23308</v>
      </c>
      <c r="R56" s="142">
        <f t="shared" si="9"/>
        <v>9308</v>
      </c>
      <c r="S56" s="142">
        <f t="shared" si="9"/>
        <v>5308</v>
      </c>
      <c r="T56" s="142">
        <f t="shared" si="9"/>
        <v>1308</v>
      </c>
      <c r="U56" s="180">
        <f t="shared" si="9"/>
        <v>6308</v>
      </c>
      <c r="V56" s="149">
        <f t="shared" si="9"/>
        <v>11308</v>
      </c>
      <c r="W56" s="149">
        <f t="shared" si="9"/>
        <v>16308</v>
      </c>
      <c r="X56" s="149">
        <f t="shared" si="9"/>
        <v>21308</v>
      </c>
      <c r="Y56" s="181">
        <f t="shared" si="9"/>
        <v>26308</v>
      </c>
      <c r="Z56" s="131"/>
    </row>
    <row r="57" spans="1:26" s="132" customFormat="1" ht="15.95" customHeight="1" thickTop="1" thickBot="1" x14ac:dyDescent="0.3">
      <c r="A57" s="160" t="s">
        <v>92</v>
      </c>
      <c r="B57" s="182"/>
      <c r="C57" s="157"/>
      <c r="D57" s="157"/>
      <c r="E57" s="157"/>
      <c r="F57" s="157"/>
      <c r="G57" s="157"/>
      <c r="H57" s="158">
        <f>SUM(H55:H56)</f>
        <v>155313.32999999999</v>
      </c>
      <c r="I57" s="157">
        <f t="shared" ref="I57:Y57" si="10">SUM(I55:I56)</f>
        <v>178312.33</v>
      </c>
      <c r="J57" s="159">
        <f t="shared" si="10"/>
        <v>343812.32999999996</v>
      </c>
      <c r="K57" s="183">
        <f t="shared" si="10"/>
        <v>68582.329999999958</v>
      </c>
      <c r="L57" s="158">
        <f t="shared" si="10"/>
        <v>60582.329999999958</v>
      </c>
      <c r="M57" s="158">
        <f t="shared" si="10"/>
        <v>12582.329999999958</v>
      </c>
      <c r="N57" s="158">
        <f t="shared" si="10"/>
        <v>7582.3299999999581</v>
      </c>
      <c r="O57" s="158">
        <f t="shared" si="10"/>
        <v>22582.329999999958</v>
      </c>
      <c r="P57" s="157">
        <f t="shared" si="10"/>
        <v>37582.329999999958</v>
      </c>
      <c r="Q57" s="157">
        <f t="shared" si="10"/>
        <v>23582.329999999958</v>
      </c>
      <c r="R57" s="157">
        <f t="shared" si="10"/>
        <v>9582.3299999999581</v>
      </c>
      <c r="S57" s="157">
        <f t="shared" si="10"/>
        <v>5582.3299999999581</v>
      </c>
      <c r="T57" s="157">
        <f t="shared" si="10"/>
        <v>1582.3299999999581</v>
      </c>
      <c r="U57" s="184">
        <f t="shared" si="10"/>
        <v>6582.3299999999581</v>
      </c>
      <c r="V57" s="158">
        <f t="shared" si="10"/>
        <v>11582.329999999958</v>
      </c>
      <c r="W57" s="158">
        <f t="shared" si="10"/>
        <v>16582.329999999958</v>
      </c>
      <c r="X57" s="158">
        <f t="shared" si="10"/>
        <v>21582.329999999958</v>
      </c>
      <c r="Y57" s="159">
        <f t="shared" si="10"/>
        <v>26582.329999999958</v>
      </c>
    </row>
    <row r="58" spans="1:26" ht="15.95" customHeight="1" thickTop="1" x14ac:dyDescent="0.2"/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68B6-FF5C-49D3-8AD0-FC52EB03A7AC}">
  <dimension ref="A1:I39"/>
  <sheetViews>
    <sheetView tabSelected="1" topLeftCell="A7" zoomScale="145" zoomScaleNormal="145" workbookViewId="0">
      <selection activeCell="B1" sqref="B1"/>
    </sheetView>
  </sheetViews>
  <sheetFormatPr defaultRowHeight="15.75" x14ac:dyDescent="0.25"/>
  <cols>
    <col min="1" max="1" width="13.85546875" style="217" customWidth="1"/>
    <col min="2" max="2" width="18.85546875" style="217" customWidth="1"/>
    <col min="3" max="3" width="3.28515625" style="217" customWidth="1"/>
    <col min="4" max="4" width="17.85546875" style="217" customWidth="1"/>
    <col min="5" max="5" width="3.28515625" style="217" customWidth="1"/>
    <col min="6" max="6" width="12.42578125" style="217" bestFit="1" customWidth="1"/>
    <col min="7" max="11" width="9.140625" style="217"/>
    <col min="12" max="12" width="43" style="217" customWidth="1"/>
    <col min="13" max="16384" width="9.140625" style="217"/>
  </cols>
  <sheetData>
    <row r="1" spans="1:9" ht="142.5" customHeight="1" thickBot="1" x14ac:dyDescent="0.3">
      <c r="A1" s="223" t="s">
        <v>98</v>
      </c>
      <c r="B1" s="227" t="s">
        <v>119</v>
      </c>
      <c r="C1" s="223"/>
      <c r="D1" s="227" t="s">
        <v>120</v>
      </c>
      <c r="E1" s="225"/>
      <c r="F1" s="226" t="s">
        <v>121</v>
      </c>
      <c r="G1" s="240"/>
      <c r="H1" s="240"/>
      <c r="I1" s="240"/>
    </row>
    <row r="2" spans="1:9" x14ac:dyDescent="0.25">
      <c r="A2" s="229" t="s">
        <v>10</v>
      </c>
      <c r="B2" s="230">
        <v>295763</v>
      </c>
      <c r="C2" s="230"/>
      <c r="D2" s="230">
        <v>75763</v>
      </c>
      <c r="E2" s="230"/>
      <c r="F2" s="230">
        <f>SUM(B2-D2)</f>
        <v>220000</v>
      </c>
    </row>
    <row r="3" spans="1:9" x14ac:dyDescent="0.25">
      <c r="A3" s="223" t="s">
        <v>11</v>
      </c>
      <c r="B3" s="224">
        <v>284542</v>
      </c>
      <c r="C3" s="224"/>
      <c r="D3" s="224">
        <v>196542</v>
      </c>
      <c r="E3" s="224"/>
      <c r="F3" s="224">
        <f t="shared" ref="F3:F15" si="0">SUM(B3-D3)</f>
        <v>88000</v>
      </c>
    </row>
    <row r="4" spans="1:9" x14ac:dyDescent="0.25">
      <c r="A4" s="223" t="s">
        <v>12</v>
      </c>
      <c r="B4" s="224">
        <v>225000</v>
      </c>
      <c r="C4" s="224"/>
      <c r="D4" s="224">
        <v>55000</v>
      </c>
      <c r="E4" s="224"/>
      <c r="F4" s="224">
        <f t="shared" si="0"/>
        <v>170000</v>
      </c>
    </row>
    <row r="5" spans="1:9" x14ac:dyDescent="0.25">
      <c r="A5" s="223" t="s">
        <v>13</v>
      </c>
      <c r="B5" s="224">
        <v>225000</v>
      </c>
      <c r="C5" s="224"/>
      <c r="D5" s="224">
        <v>78041.25</v>
      </c>
      <c r="E5" s="224"/>
      <c r="F5" s="224">
        <f t="shared" si="0"/>
        <v>146958.75</v>
      </c>
    </row>
    <row r="6" spans="1:9" x14ac:dyDescent="0.25">
      <c r="A6" s="223" t="s">
        <v>14</v>
      </c>
      <c r="B6" s="224">
        <v>245000</v>
      </c>
      <c r="C6" s="224"/>
      <c r="D6" s="224">
        <v>73041.25</v>
      </c>
      <c r="E6" s="224"/>
      <c r="F6" s="224">
        <f t="shared" si="0"/>
        <v>171958.75</v>
      </c>
    </row>
    <row r="7" spans="1:9" x14ac:dyDescent="0.25">
      <c r="A7" s="223" t="s">
        <v>15</v>
      </c>
      <c r="B7" s="224">
        <v>250000</v>
      </c>
      <c r="C7" s="224"/>
      <c r="D7" s="224">
        <v>223041.25</v>
      </c>
      <c r="E7" s="224"/>
      <c r="F7" s="224">
        <f>SUM(B7-D7)</f>
        <v>26958.75</v>
      </c>
    </row>
    <row r="8" spans="1:9" x14ac:dyDescent="0.25">
      <c r="A8" s="223" t="s">
        <v>16</v>
      </c>
      <c r="B8" s="224">
        <v>275000</v>
      </c>
      <c r="C8" s="224"/>
      <c r="D8" s="224">
        <v>118041.25</v>
      </c>
      <c r="E8" s="224"/>
      <c r="F8" s="224">
        <f t="shared" si="0"/>
        <v>156958.75</v>
      </c>
    </row>
    <row r="9" spans="1:9" x14ac:dyDescent="0.25">
      <c r="A9" s="223" t="s">
        <v>17</v>
      </c>
      <c r="B9" s="224">
        <v>275000</v>
      </c>
      <c r="C9" s="224"/>
      <c r="D9" s="224">
        <v>139763.25</v>
      </c>
      <c r="E9" s="224"/>
      <c r="F9" s="224">
        <f t="shared" si="0"/>
        <v>135236.75</v>
      </c>
    </row>
    <row r="10" spans="1:9" x14ac:dyDescent="0.25">
      <c r="A10" s="223" t="s">
        <v>18</v>
      </c>
      <c r="B10" s="224">
        <v>285000</v>
      </c>
      <c r="C10" s="224"/>
      <c r="D10" s="224">
        <v>149763.25</v>
      </c>
      <c r="E10" s="224"/>
      <c r="F10" s="224">
        <f t="shared" si="0"/>
        <v>135236.75</v>
      </c>
    </row>
    <row r="11" spans="1:9" x14ac:dyDescent="0.25">
      <c r="A11" s="223" t="s">
        <v>19</v>
      </c>
      <c r="B11" s="224">
        <v>285000</v>
      </c>
      <c r="C11" s="224"/>
      <c r="D11" s="224">
        <v>390484.8</v>
      </c>
      <c r="E11" s="224"/>
      <c r="F11" s="224">
        <f t="shared" si="0"/>
        <v>-105484.79999999999</v>
      </c>
      <c r="G11" s="217" t="s">
        <v>116</v>
      </c>
    </row>
    <row r="12" spans="1:9" x14ac:dyDescent="0.25">
      <c r="A12" s="223" t="s">
        <v>20</v>
      </c>
      <c r="B12" s="224">
        <v>340000</v>
      </c>
      <c r="C12" s="224"/>
      <c r="D12" s="224">
        <v>145484.79999999999</v>
      </c>
      <c r="E12" s="224"/>
      <c r="F12" s="224">
        <f t="shared" si="0"/>
        <v>194515.20000000001</v>
      </c>
    </row>
    <row r="13" spans="1:9" x14ac:dyDescent="0.25">
      <c r="A13" s="223" t="s">
        <v>21</v>
      </c>
      <c r="B13" s="224">
        <v>340000</v>
      </c>
      <c r="C13" s="224"/>
      <c r="D13" s="224">
        <v>216747.51</v>
      </c>
      <c r="E13" s="224"/>
      <c r="F13" s="224">
        <f t="shared" si="0"/>
        <v>123252.48999999999</v>
      </c>
    </row>
    <row r="14" spans="1:9" x14ac:dyDescent="0.25">
      <c r="A14" s="223" t="s">
        <v>22</v>
      </c>
      <c r="B14" s="224">
        <v>340000</v>
      </c>
      <c r="C14" s="224"/>
      <c r="D14" s="224">
        <v>447288.67</v>
      </c>
      <c r="E14" s="224"/>
      <c r="F14" s="224">
        <f>SUM(B14-D14)</f>
        <v>-107288.66999999998</v>
      </c>
      <c r="G14" s="217" t="s">
        <v>116</v>
      </c>
    </row>
    <row r="15" spans="1:9" x14ac:dyDescent="0.25">
      <c r="A15" s="223" t="s">
        <v>23</v>
      </c>
      <c r="B15" s="224">
        <v>620000</v>
      </c>
      <c r="C15" s="224"/>
      <c r="D15" s="224">
        <v>302288.67</v>
      </c>
      <c r="E15" s="224"/>
      <c r="F15" s="224">
        <f t="shared" si="0"/>
        <v>317711.33</v>
      </c>
    </row>
    <row r="16" spans="1:9" x14ac:dyDescent="0.25">
      <c r="A16" s="223" t="s">
        <v>24</v>
      </c>
      <c r="B16" s="224">
        <v>15000</v>
      </c>
      <c r="C16" s="224"/>
      <c r="D16" s="224">
        <v>318551.67</v>
      </c>
      <c r="E16" s="224"/>
      <c r="F16" s="224">
        <f>SUM(B16-D16)</f>
        <v>-303551.67</v>
      </c>
      <c r="G16" s="217" t="s">
        <v>116</v>
      </c>
    </row>
    <row r="17" spans="1:6" x14ac:dyDescent="0.25">
      <c r="B17" s="224"/>
      <c r="C17" s="224"/>
      <c r="D17" s="224"/>
      <c r="E17" s="224"/>
      <c r="F17" s="224"/>
    </row>
    <row r="18" spans="1:6" ht="16.5" thickBot="1" x14ac:dyDescent="0.3">
      <c r="A18" s="232" t="s">
        <v>97</v>
      </c>
      <c r="B18" s="231">
        <f>SUM(B2:B17)</f>
        <v>4300305</v>
      </c>
      <c r="C18" s="231"/>
      <c r="D18" s="231">
        <f>SUM(D2:D17)</f>
        <v>2929842.62</v>
      </c>
      <c r="E18" s="231"/>
      <c r="F18" s="231">
        <f>SUM(B18-D18)</f>
        <v>1370462.38</v>
      </c>
    </row>
    <row r="19" spans="1:6" ht="16.5" thickTop="1" x14ac:dyDescent="0.25">
      <c r="A19" s="225"/>
      <c r="B19" s="224"/>
      <c r="C19" s="224"/>
      <c r="D19" s="224"/>
      <c r="E19" s="224"/>
      <c r="F19" s="224"/>
    </row>
    <row r="20" spans="1:6" x14ac:dyDescent="0.25">
      <c r="A20" s="236" t="s">
        <v>113</v>
      </c>
      <c r="B20" s="224" t="s">
        <v>118</v>
      </c>
      <c r="C20" s="224"/>
      <c r="D20" s="224"/>
      <c r="E20" s="224"/>
      <c r="F20" s="224"/>
    </row>
    <row r="21" spans="1:6" x14ac:dyDescent="0.25">
      <c r="A21" s="236" t="s">
        <v>114</v>
      </c>
      <c r="B21" s="217" t="s">
        <v>115</v>
      </c>
    </row>
    <row r="22" spans="1:6" x14ac:dyDescent="0.25">
      <c r="A22" s="217" t="s">
        <v>116</v>
      </c>
      <c r="B22" s="217" t="s">
        <v>117</v>
      </c>
    </row>
    <row r="24" spans="1:6" ht="63" customHeight="1" thickBot="1" x14ac:dyDescent="0.3">
      <c r="A24" s="226" t="s">
        <v>104</v>
      </c>
      <c r="B24" s="227" t="s">
        <v>111</v>
      </c>
      <c r="C24" s="228"/>
      <c r="D24" s="227" t="s">
        <v>112</v>
      </c>
      <c r="E24" s="222"/>
      <c r="F24" s="222" t="s">
        <v>93</v>
      </c>
    </row>
    <row r="25" spans="1:6" x14ac:dyDescent="0.25">
      <c r="A25" s="233"/>
      <c r="B25" s="233"/>
      <c r="C25" s="233"/>
      <c r="D25" s="233"/>
      <c r="E25" s="234"/>
      <c r="F25" s="234"/>
    </row>
    <row r="26" spans="1:6" x14ac:dyDescent="0.25">
      <c r="A26" s="217" t="s">
        <v>105</v>
      </c>
      <c r="B26" s="237">
        <v>471900</v>
      </c>
      <c r="D26" s="217" t="s">
        <v>99</v>
      </c>
      <c r="E26" s="13"/>
      <c r="F26" s="238">
        <v>248718</v>
      </c>
    </row>
    <row r="27" spans="1:6" x14ac:dyDescent="0.25">
      <c r="B27" s="237"/>
      <c r="E27" s="13"/>
      <c r="F27" s="238"/>
    </row>
    <row r="28" spans="1:6" x14ac:dyDescent="0.25">
      <c r="A28" s="217" t="s">
        <v>106</v>
      </c>
      <c r="B28" s="237">
        <v>300000</v>
      </c>
      <c r="D28" s="217" t="s">
        <v>100</v>
      </c>
      <c r="E28" s="13"/>
      <c r="F28" s="238">
        <v>158117</v>
      </c>
    </row>
    <row r="29" spans="1:6" x14ac:dyDescent="0.25">
      <c r="B29" s="237"/>
      <c r="E29" s="13"/>
      <c r="F29" s="238"/>
    </row>
    <row r="30" spans="1:6" x14ac:dyDescent="0.25">
      <c r="A30" s="217" t="s">
        <v>107</v>
      </c>
      <c r="B30" s="237">
        <v>400000</v>
      </c>
      <c r="D30" s="217" t="s">
        <v>101</v>
      </c>
      <c r="E30" s="13"/>
      <c r="F30" s="238">
        <v>210823</v>
      </c>
    </row>
    <row r="31" spans="1:6" x14ac:dyDescent="0.25">
      <c r="B31" s="237"/>
      <c r="E31" s="13"/>
      <c r="F31" s="238"/>
    </row>
    <row r="32" spans="1:6" x14ac:dyDescent="0.25">
      <c r="A32" s="217" t="s">
        <v>108</v>
      </c>
      <c r="B32" s="237">
        <v>700000</v>
      </c>
      <c r="D32" s="217" t="s">
        <v>102</v>
      </c>
      <c r="E32" s="13"/>
      <c r="F32" s="238">
        <v>368940</v>
      </c>
    </row>
    <row r="33" spans="1:6" x14ac:dyDescent="0.25">
      <c r="B33" s="237"/>
      <c r="E33" s="13"/>
      <c r="F33" s="238"/>
    </row>
    <row r="34" spans="1:6" x14ac:dyDescent="0.25">
      <c r="A34" s="217" t="s">
        <v>109</v>
      </c>
      <c r="B34" s="237">
        <v>700000</v>
      </c>
      <c r="D34" s="217" t="s">
        <v>103</v>
      </c>
      <c r="E34" s="13"/>
      <c r="F34" s="238">
        <v>368940</v>
      </c>
    </row>
    <row r="35" spans="1:6" x14ac:dyDescent="0.25">
      <c r="B35" s="237"/>
      <c r="E35" s="13"/>
      <c r="F35" s="238"/>
    </row>
    <row r="36" spans="1:6" x14ac:dyDescent="0.25">
      <c r="A36" s="217" t="s">
        <v>110</v>
      </c>
      <c r="B36" s="237">
        <v>400000</v>
      </c>
      <c r="D36" s="217" t="s">
        <v>103</v>
      </c>
      <c r="E36" s="13"/>
      <c r="F36" s="238">
        <v>210823</v>
      </c>
    </row>
    <row r="37" spans="1:6" x14ac:dyDescent="0.25">
      <c r="B37" s="225"/>
      <c r="F37" s="225"/>
    </row>
    <row r="38" spans="1:6" ht="16.5" thickBot="1" x14ac:dyDescent="0.3">
      <c r="A38" s="235" t="s">
        <v>97</v>
      </c>
      <c r="B38" s="232">
        <f>SUM(B26:B37)</f>
        <v>2971900</v>
      </c>
      <c r="C38" s="235"/>
      <c r="D38" s="235"/>
      <c r="E38" s="235"/>
      <c r="F38" s="239">
        <f>SUM(F26:F37)</f>
        <v>1566361</v>
      </c>
    </row>
    <row r="39" spans="1:6" ht="16.5" thickTop="1" x14ac:dyDescent="0.25"/>
  </sheetData>
  <phoneticPr fontId="11" type="noConversion"/>
  <pageMargins left="0.7" right="0.7" top="0.75" bottom="0.75" header="0.3" footer="0.3"/>
  <pageSetup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Fire Reserves</vt:lpstr>
      <vt:lpstr>Fire 6% Loans 15 years</vt:lpstr>
      <vt:lpstr>Reserve vs Loan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Bona</dc:creator>
  <cp:lastModifiedBy>Josh Arneson</cp:lastModifiedBy>
  <dcterms:created xsi:type="dcterms:W3CDTF">2023-11-27T13:47:44Z</dcterms:created>
  <dcterms:modified xsi:type="dcterms:W3CDTF">2023-12-08T17:06:51Z</dcterms:modified>
</cp:coreProperties>
</file>