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Y25 Expense" sheetId="1" r:id="rId1"/>
    <sheet name="FY25 Revenue" sheetId="2" r:id="rId2"/>
    <sheet name="Capital Reserve Expenditures" sheetId="3" r:id="rId3"/>
    <sheet name="Reserves" sheetId="4" r:id="rId4"/>
    <sheet name="Unassinged Funds" sheetId="5" r:id="rId5"/>
  </sheets>
  <definedNames>
    <definedName name="_xlnm.Print_Area" localSheetId="0">'FY25 Expense'!$A$1:$I$308</definedName>
    <definedName name="_xlnm.Print_Area" localSheetId="1">'FY25 Revenue'!$A$1:$V$65</definedName>
    <definedName name="_xlnm.Print_Area" localSheetId="3">'Reserves'!$A$1:$L$36</definedName>
    <definedName name="_xlnm.Print_Titles" localSheetId="0">'FY25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0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E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E1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tool #1 5,226.67 Purchased
High Pressure lift kit 10,800 Not Purchased
Exhaust Fan not purchased</t>
        </r>
      </text>
    </comment>
    <comment ref="E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E1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E2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Library Expense Line. Offset with revenue from Charging Station.</t>
        </r>
      </text>
    </comment>
    <comment ref="E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E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E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E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E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E2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E28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E29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3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E1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ballot.
.01 x grandlist 4,830,494 = 48,304.94.</t>
        </r>
      </text>
    </comment>
    <comment ref="E11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E1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  <comment ref="D2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refund from GMP for LED light upgrade.</t>
        </r>
      </text>
    </comment>
    <comment ref="D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Project delayed due to available budgeted funds
</t>
        </r>
      </text>
    </comment>
    <comment ref="D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Decision was never made as to where the sign was going.
</t>
        </r>
      </text>
    </comment>
    <comment ref="D2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Some culvert expenditures covered under projects reimbursed by grants
</t>
        </r>
      </text>
    </comment>
    <comment ref="D28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Purchased in a prior fiscal year</t>
        </r>
      </text>
    </comment>
    <comment ref="G28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G28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G28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D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 contingency - CCRPC during staffing gaps, studies of investigations, etc….Not needed FY22.</t>
        </r>
      </text>
    </comment>
    <comment ref="G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Budgeting as a reserve now
</t>
        </r>
      </text>
    </comment>
    <comment ref="G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work on projects for Town Planning exploritory research.  The goal is for up to two students in the year.
</t>
        </r>
      </text>
    </comment>
    <comment ref="D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Did not put in new door and gable ends were not painted.
</t>
        </r>
      </text>
    </comment>
    <comment ref="G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D1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schedule</t>
        </r>
      </text>
    </comment>
    <comment ref="G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G10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G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Application late are we going to accept it</t>
        </r>
      </text>
    </comment>
    <comment ref="G2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G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
Could use half as a revenue offset to contracting listing services</t>
        </r>
      </text>
    </comment>
    <comment ref="G1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G2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G2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104,738
One Employee moved to family opt out.
Employees contributing 10% now.</t>
        </r>
      </text>
    </comment>
    <comment ref="G15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updated at 1st budget meeting from $0 to account for physicals for members</t>
        </r>
      </text>
    </comment>
    <comment ref="G22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5K
Employee moved from insurance to opt out family</t>
        </r>
      </text>
    </comment>
    <comment ref="G3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G5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B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name change</t>
        </r>
      </text>
    </comment>
    <comment ref="B30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Name</t>
        </r>
      </text>
    </comment>
    <comment ref="G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 line</t>
        </r>
      </text>
    </comment>
    <comment ref="G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Cochran road planning and projects to be determined by Transportation Committee</t>
        </r>
      </text>
    </comment>
    <comment ref="G1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be decided by ballot vote</t>
        </r>
      </text>
    </comment>
    <comment ref="G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G1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formerly under Admin, now under Library because it hits the Library Electric Account.  Offset with revenue from charging station.</t>
        </r>
      </text>
    </comment>
    <comment ref="G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5K.  Did not purchase</t>
        </r>
      </text>
    </comment>
    <comment ref="F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Reserve Emptied, Budget line for Legal Reserve fully Expended</t>
        </r>
      </text>
    </comment>
    <comment ref="F1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Stabilizing tool #1 Purchased.  
Exhaus fan &amp; High Pressure Lift Kit
</t>
        </r>
      </text>
    </comment>
    <comment ref="H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Obtaining in FY25 but paying with Reserves.
</t>
        </r>
      </text>
    </comment>
    <comment ref="H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Copier, public computer.</t>
        </r>
      </text>
    </comment>
    <comment ref="B5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Not connected to the Reserve Fund</t>
        </r>
      </text>
    </comment>
    <comment ref="H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B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Engraved Paper, Recording Paper, Recording Books.  Not connected to the Reserve Fund.</t>
        </r>
      </text>
    </comment>
    <comment ref="H2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H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Waterline to station</t>
        </r>
      </text>
    </comment>
    <comment ref="G1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Exhaust fan
Chocks
Air Lift bags
Generators
Nozzles
Jump Packs
Streamlights
Stabilizing kit
Portable Pump</t>
        </r>
      </text>
    </comment>
    <comment ref="H2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Deadline externded to 10/12/23</t>
        </r>
      </text>
    </comment>
    <comment ref="B25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Primary function now for sidewalks</t>
        </r>
      </text>
    </comment>
    <comment ref="H2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H24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Purchasing some bulk  oil</t>
        </r>
      </text>
    </comment>
    <comment ref="F2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1 time reimbursement from Electric Company</t>
        </r>
      </text>
    </comment>
    <comment ref="H10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E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E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covering 100 of Reappraisal</t>
        </r>
      </text>
    </comment>
    <comment ref="E44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M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D3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 phase 1
Total FY24 cost 137K
Town match 27.5K
 To complete project
Total FY25 cost 137K
Town match 27.5K</t>
        </r>
      </text>
    </comment>
  </commentList>
</comments>
</file>

<file path=xl/comments4.xml><?xml version="1.0" encoding="utf-8"?>
<comments xmlns="http://schemas.openxmlformats.org/spreadsheetml/2006/main">
  <authors>
    <author>Finance</author>
  </authors>
  <commentList>
    <comment ref="J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Air Packs 28K
Air Tanks 9K
Turnout Gear 8K</t>
        </r>
      </text>
    </comment>
    <comment ref="J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Jaws of Life 25K
Shinles on Addition 5K</t>
        </r>
      </text>
    </comment>
    <comment ref="J1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 Up Truck w Plow 53K
Tractor 100,000K</t>
        </r>
      </text>
    </comment>
    <comment ref="J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16,250K Phase 1 planning</t>
        </r>
      </text>
    </comment>
  </commentList>
</comments>
</file>

<file path=xl/comments5.xml><?xml version="1.0" encoding="utf-8"?>
<comments xmlns="http://schemas.openxmlformats.org/spreadsheetml/2006/main">
  <authors>
    <author>Finance</author>
  </authors>
  <commentList>
    <comment ref="G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M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</t>
        </r>
      </text>
    </comment>
  </commentList>
</comments>
</file>

<file path=xl/sharedStrings.xml><?xml version="1.0" encoding="utf-8"?>
<sst xmlns="http://schemas.openxmlformats.org/spreadsheetml/2006/main" count="846" uniqueCount="754">
  <si>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</si>
  <si>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</si>
  <si>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</si>
  <si>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</si>
  <si>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</si>
  <si>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</si>
  <si>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</si>
  <si>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</si>
  <si>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</si>
  <si>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</si>
  <si>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</si>
  <si>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</si>
  <si>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</si>
  <si>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</si>
  <si>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</si>
  <si>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</si>
  <si>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</si>
  <si>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</si>
  <si>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</si>
  <si>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</si>
  <si>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</si>
  <si>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</si>
  <si>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</si>
  <si>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</si>
  <si>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</si>
  <si>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</si>
  <si>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</si>
  <si>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</si>
  <si>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</si>
  <si>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</si>
  <si>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</si>
  <si>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</si>
  <si>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</si>
  <si>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FY22</t>
  </si>
  <si>
    <t>Budget FY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</si>
  <si>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</si>
  <si>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</si>
  <si>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</si>
  <si>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</si>
  <si>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</si>
  <si>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</si>
  <si>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</si>
  <si>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</si>
  <si>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</si>
  <si>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</si>
  <si>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</si>
  <si>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</si>
  <si>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</si>
  <si>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</si>
  <si>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</si>
  <si>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</si>
  <si>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</si>
  <si>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</si>
  <si>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</si>
  <si>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</si>
  <si>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</si>
  <si>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</si>
  <si>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</si>
  <si>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</si>
  <si>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</si>
  <si>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</si>
  <si>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</si>
  <si>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</si>
  <si>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</si>
  <si>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</si>
  <si>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</si>
  <si>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</si>
  <si>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</si>
  <si>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</si>
  <si>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</si>
  <si>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</si>
  <si>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</si>
  <si>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</si>
  <si>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</si>
  <si>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</si>
  <si>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</si>
  <si>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</si>
  <si>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</si>
  <si>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</si>
  <si>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</si>
  <si>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</si>
  <si>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</si>
  <si>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</si>
  <si>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</si>
  <si>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</si>
  <si>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</si>
  <si>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</si>
  <si>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</si>
  <si>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</si>
  <si>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</si>
  <si>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</si>
  <si>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</si>
  <si>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</si>
  <si>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</si>
  <si>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</si>
  <si>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</si>
  <si>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</si>
  <si>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</si>
  <si>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</si>
  <si>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</si>
  <si>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</si>
  <si>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</si>
  <si>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</si>
  <si>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</si>
  <si>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</si>
  <si>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</si>
  <si>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</si>
  <si>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</si>
  <si>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</si>
  <si>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</si>
  <si>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</si>
  <si>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</si>
  <si>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</si>
  <si>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</si>
  <si>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</si>
  <si>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</si>
  <si>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</si>
  <si>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</si>
  <si>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</si>
  <si>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</si>
  <si>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</si>
  <si>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</si>
  <si>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</si>
  <si>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</si>
  <si>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</si>
  <si>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</si>
  <si>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</si>
  <si>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</si>
  <si>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</si>
  <si>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</si>
  <si>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</si>
  <si>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</si>
  <si>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</si>
  <si>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</si>
  <si>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</si>
  <si>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</si>
  <si>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</si>
  <si>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</si>
  <si>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</si>
  <si>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</si>
  <si>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</si>
  <si>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</si>
  <si>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</si>
  <si>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</si>
  <si>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</si>
  <si>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</si>
  <si>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</si>
  <si>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</si>
  <si>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</si>
  <si>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</si>
  <si>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</si>
  <si>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</si>
  <si>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</si>
  <si>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</si>
  <si>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</si>
  <si>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</si>
  <si>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</si>
  <si>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</si>
  <si>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</si>
  <si>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</si>
  <si>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</si>
  <si>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</si>
  <si>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</si>
  <si>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</si>
  <si>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</si>
  <si>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</si>
  <si>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</si>
  <si>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</si>
  <si>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</si>
  <si>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</si>
  <si>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</si>
  <si>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</si>
  <si>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</si>
  <si>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</si>
  <si>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</si>
  <si>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</si>
  <si>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</si>
  <si>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</si>
  <si>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</si>
  <si>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</si>
  <si>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</si>
  <si>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</si>
  <si>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</si>
  <si>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</si>
  <si>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</si>
  <si>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</si>
  <si>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</si>
  <si>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</si>
  <si>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</si>
  <si>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</si>
  <si>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</si>
  <si>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</si>
  <si>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</si>
  <si>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</si>
  <si>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</si>
  <si>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</si>
  <si>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</si>
  <si>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</si>
  <si>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</si>
  <si>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</si>
  <si>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</si>
  <si>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</si>
  <si>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</si>
  <si>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</si>
  <si>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</si>
  <si>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</si>
  <si>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</si>
  <si>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</si>
  <si>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</si>
  <si>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</si>
  <si>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</si>
  <si>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</si>
  <si>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</si>
  <si>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</si>
  <si>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</si>
  <si>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</si>
  <si>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</si>
  <si>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</si>
  <si>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</si>
  <si>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</si>
  <si>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</si>
  <si>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</si>
  <si>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</si>
  <si>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</si>
  <si>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</si>
  <si>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</si>
  <si>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</si>
  <si>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</si>
  <si>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</si>
  <si>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</si>
  <si>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</si>
  <si>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</si>
  <si>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</si>
  <si>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</si>
  <si>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</si>
  <si>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</si>
  <si>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</si>
  <si>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</si>
  <si>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</si>
  <si>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</si>
  <si>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</si>
  <si>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</si>
  <si>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</si>
  <si>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</si>
  <si>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</si>
  <si>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</si>
  <si>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</si>
  <si>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</si>
  <si>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</si>
  <si>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</si>
  <si>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</si>
  <si>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</si>
  <si>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</si>
  <si>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</si>
  <si>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</si>
  <si>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</si>
  <si>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</si>
  <si>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</si>
  <si>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</si>
  <si>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</si>
  <si>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</si>
  <si>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</si>
  <si>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</si>
  <si>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</si>
  <si>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</si>
  <si>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</si>
  <si>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</si>
  <si>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</si>
  <si>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</si>
  <si>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</si>
  <si>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</si>
  <si>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</si>
  <si>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</si>
  <si>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</si>
  <si>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</si>
  <si>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</si>
  <si>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</si>
  <si>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</si>
  <si>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</si>
  <si>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</si>
  <si>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</si>
  <si>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</si>
  <si>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</si>
  <si>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</si>
  <si>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</si>
  <si>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</si>
  <si>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</si>
  <si>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</si>
  <si>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</si>
  <si>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</si>
  <si>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</si>
  <si>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</si>
  <si>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</si>
  <si>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</si>
  <si>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</si>
  <si>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</si>
  <si>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</si>
  <si>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</si>
  <si>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</si>
  <si>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</si>
  <si>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</si>
  <si>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</si>
  <si>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</si>
  <si>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</si>
  <si>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</si>
  <si>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</si>
  <si>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</si>
  <si>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</si>
  <si>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</si>
  <si>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</si>
  <si>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</si>
  <si>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</si>
  <si>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</si>
  <si>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</si>
  <si>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</si>
  <si>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</si>
  <si>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</si>
  <si>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</si>
  <si>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</si>
  <si>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</si>
  <si>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</si>
  <si>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</si>
  <si>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</si>
  <si>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</si>
  <si>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</si>
  <si>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</si>
  <si>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</si>
  <si>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</si>
  <si>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</si>
  <si>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</si>
  <si>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</si>
  <si>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</si>
  <si>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</si>
  <si>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</si>
  <si>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</si>
  <si>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</si>
  <si>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</si>
  <si>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</si>
  <si>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</si>
  <si>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</si>
  <si>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</si>
  <si>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</si>
  <si>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</si>
  <si>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</si>
  <si>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</si>
  <si>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</si>
  <si>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Contract services planning &amp; zoning</t>
  </si>
  <si>
    <t>Transportation Planning</t>
  </si>
  <si>
    <t>Regional planning dues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</si>
  <si>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</si>
  <si>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</si>
  <si>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</si>
  <si>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</si>
  <si>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</si>
  <si>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</si>
  <si>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</si>
  <si>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</si>
  <si>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</si>
  <si>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</si>
  <si>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</si>
  <si>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</si>
  <si>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</si>
  <si>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</si>
  <si>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</si>
  <si>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</si>
  <si>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</si>
  <si>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</si>
  <si>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</si>
  <si>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</si>
  <si>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</si>
  <si>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</si>
  <si>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</si>
  <si>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</si>
  <si>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</si>
  <si>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</si>
  <si>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</si>
  <si>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</si>
  <si>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</si>
  <si>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</si>
  <si>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</si>
  <si>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</si>
  <si>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</si>
  <si>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</si>
  <si>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</si>
  <si>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</si>
  <si>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</si>
  <si>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</si>
  <si>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</si>
  <si>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</si>
  <si>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</si>
  <si>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</si>
  <si>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</si>
  <si>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</si>
  <si>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</si>
  <si>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</si>
  <si>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</si>
  <si>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</si>
  <si>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</si>
  <si>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</si>
  <si>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</si>
  <si>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</si>
  <si>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</si>
  <si>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</si>
  <si>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</si>
  <si>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</si>
  <si>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</si>
  <si>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</si>
  <si>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</si>
  <si>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</si>
  <si>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</si>
  <si>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</si>
  <si>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</si>
  <si>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</si>
  <si>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</si>
  <si>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</si>
  <si>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</si>
  <si>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</si>
  <si>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</si>
  <si>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</si>
  <si>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</si>
  <si>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</si>
  <si>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</si>
  <si>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</si>
  <si>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</si>
  <si>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</si>
  <si>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</si>
  <si>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</si>
  <si>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</si>
  <si>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</si>
  <si>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</si>
  <si>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</si>
  <si>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</si>
  <si>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</si>
  <si>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</si>
  <si>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</si>
  <si>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</si>
  <si>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</si>
  <si>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</si>
  <si>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</si>
  <si>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</si>
  <si>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</si>
  <si>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</si>
  <si>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</si>
  <si>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</si>
  <si>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</si>
  <si>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</si>
  <si>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</si>
  <si>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</si>
  <si>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</si>
  <si>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</si>
  <si>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</si>
  <si>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</si>
  <si>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</si>
  <si>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</si>
  <si>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</si>
  <si>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</si>
  <si>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</si>
  <si>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</si>
  <si>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</si>
  <si>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</si>
  <si>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</si>
  <si>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</si>
  <si>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</si>
  <si>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</si>
  <si>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</si>
  <si>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</si>
  <si>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</si>
  <si>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</si>
  <si>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</si>
  <si>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</si>
  <si>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</si>
  <si>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</si>
  <si>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</si>
  <si>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</si>
  <si>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</si>
  <si>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</si>
  <si>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</si>
  <si>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</si>
  <si>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</si>
  <si>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</si>
  <si>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</si>
  <si>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</si>
  <si>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</si>
  <si>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</si>
  <si>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</si>
  <si>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</si>
  <si>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</si>
  <si>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</si>
  <si>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</si>
  <si>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</si>
  <si>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</si>
  <si>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</si>
  <si>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</si>
  <si>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</si>
  <si>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</si>
  <si>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</si>
  <si>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</si>
  <si>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</si>
  <si>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</si>
  <si>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</si>
  <si>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</si>
  <si>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</si>
  <si>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</si>
  <si>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</si>
  <si>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</si>
  <si>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</si>
  <si>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</si>
  <si>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</si>
  <si>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</si>
  <si>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</si>
  <si>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</si>
  <si>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</si>
  <si>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</si>
  <si>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</si>
  <si>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</si>
  <si>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</si>
  <si>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</si>
  <si>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</si>
  <si>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</si>
  <si>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</si>
  <si>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</si>
  <si>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</si>
  <si>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</si>
  <si>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</si>
  <si>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</si>
  <si>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</si>
  <si>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</si>
  <si>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</si>
  <si>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</si>
  <si>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</si>
  <si>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</si>
  <si>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</si>
  <si>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</si>
  <si>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</si>
  <si>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</si>
  <si>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</si>
  <si>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</si>
  <si>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</si>
  <si>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</si>
  <si>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</si>
  <si>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</si>
  <si>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</si>
  <si>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Dump Truck #3</t>
  </si>
  <si>
    <t xml:space="preserve">10-8-90-5-95.20 </t>
  </si>
  <si>
    <t>Town rate/SB Approved 07/06/21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</si>
  <si>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</si>
  <si>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</si>
  <si>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</si>
  <si>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</si>
  <si>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</si>
  <si>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</si>
  <si>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</si>
  <si>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Community  Well Being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</si>
  <si>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</si>
  <si>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</si>
  <si>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</si>
  <si>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</si>
  <si>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</si>
  <si>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</si>
  <si>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</si>
  <si>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</si>
  <si>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10-7-20-5-50.02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</si>
  <si>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</si>
  <si>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</si>
  <si>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</si>
  <si>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</si>
  <si>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</si>
  <si>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</si>
  <si>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</si>
  <si>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</si>
  <si>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</si>
  <si>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</si>
  <si>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</si>
  <si>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</si>
  <si>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</si>
  <si>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</si>
  <si>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</si>
  <si>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</si>
  <si>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</si>
  <si>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</si>
  <si>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</si>
  <si>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</si>
  <si>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</si>
  <si>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Total Town Rate/SB - To be set July 2022</t>
  </si>
  <si>
    <t>10-6-00-0-00.01</t>
  </si>
  <si>
    <t>10-6-20-1-98.01</t>
  </si>
  <si>
    <t>10-8-90-5-95.21</t>
  </si>
  <si>
    <t>Actual FY 2022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</si>
  <si>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</si>
  <si>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</si>
  <si>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</si>
  <si>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</si>
  <si>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</si>
  <si>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Actual FY22</t>
  </si>
  <si>
    <t>Budget FY24</t>
  </si>
  <si>
    <t>Internship Stipend</t>
  </si>
  <si>
    <t>Health &amp; Dental Insurance</t>
  </si>
  <si>
    <t>Turning Point Center of Chittenden County</t>
  </si>
  <si>
    <t>FY 23/24     % Change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</si>
  <si>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</si>
  <si>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</si>
  <si>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</si>
  <si>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</si>
  <si>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FY22</t>
  </si>
  <si>
    <t>FY23</t>
  </si>
  <si>
    <t>Restricted - Highway only</t>
  </si>
  <si>
    <t>Sub Total</t>
  </si>
  <si>
    <t>Unassigned Funds - General</t>
  </si>
  <si>
    <t>Total</t>
  </si>
  <si>
    <t>Restricted - Highway Funds</t>
  </si>
  <si>
    <t>Can only be used for the Highway Department</t>
  </si>
  <si>
    <t>FEMA funds can only be used for the Highway Department and impact Restricted Funds.</t>
  </si>
  <si>
    <t>Can be used for Highway and Non Highway expenses.</t>
  </si>
  <si>
    <t>Amount to be raised from FY24 Property Taxes to support Exemptions</t>
  </si>
  <si>
    <t>FY 2023- 2024</t>
  </si>
  <si>
    <t>RESERVE ACCOUNTS</t>
  </si>
  <si>
    <t>FY18</t>
  </si>
  <si>
    <t>FY19</t>
  </si>
  <si>
    <t>FY20</t>
  </si>
  <si>
    <t>FY21</t>
  </si>
  <si>
    <t>ARPA</t>
  </si>
  <si>
    <t>Town Center Fund</t>
  </si>
  <si>
    <t>PZ Legal Reserve</t>
  </si>
  <si>
    <t>Fire Safety Equip &amp; Gear</t>
  </si>
  <si>
    <t>Conservation Commission</t>
  </si>
  <si>
    <t>Police</t>
  </si>
  <si>
    <t>Library</t>
  </si>
  <si>
    <t>Fire Dept. impact Fees</t>
  </si>
  <si>
    <t>Highway Bridge &amp; Culvert</t>
  </si>
  <si>
    <t>Lister Education</t>
  </si>
  <si>
    <t>Highway Guardrails</t>
  </si>
  <si>
    <t>Sidewalk Reserve</t>
  </si>
  <si>
    <t>Reappraisal</t>
  </si>
  <si>
    <t>Records Restoration</t>
  </si>
  <si>
    <t>Railroad St.</t>
  </si>
  <si>
    <t>Tree Replacement</t>
  </si>
  <si>
    <t>Andrews Community Forrest</t>
  </si>
  <si>
    <t>Library (revenue/donations)</t>
  </si>
  <si>
    <t>Fire Dept (donations)</t>
  </si>
  <si>
    <t>Recreation Path</t>
  </si>
  <si>
    <t>Soccer</t>
  </si>
  <si>
    <t>Tennis</t>
  </si>
  <si>
    <t>Cemetery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</si>
  <si>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</si>
  <si>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</si>
  <si>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</si>
  <si>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</si>
  <si>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</si>
  <si>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</si>
  <si>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</si>
  <si>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</si>
  <si>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</si>
  <si>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Fire Dept.</t>
  </si>
  <si>
    <t xml:space="preserve">Highway Capital </t>
  </si>
  <si>
    <t>Fire</t>
  </si>
  <si>
    <t>10-7-35-2-32.00</t>
  </si>
  <si>
    <t>10-6-35-2-32.00</t>
  </si>
  <si>
    <t>Bolton Fees</t>
  </si>
  <si>
    <t>Highway</t>
  </si>
  <si>
    <t>Tractor</t>
  </si>
  <si>
    <t>Capital Reserve</t>
  </si>
  <si>
    <t>Replace shingles on addition</t>
  </si>
  <si>
    <t>Safety Equipment reserve</t>
  </si>
  <si>
    <t>Airpacks</t>
  </si>
  <si>
    <t>Air Tanks</t>
  </si>
  <si>
    <t>Turnout Gear</t>
  </si>
  <si>
    <t>Jaws of Life</t>
  </si>
  <si>
    <t>Pickup Truck with plow</t>
  </si>
  <si>
    <t>Planning</t>
  </si>
  <si>
    <t>New Sidewalk Reserve</t>
  </si>
  <si>
    <t>Bridge &amp; Culvert Reserve</t>
  </si>
  <si>
    <t>Guardrail Reserve</t>
  </si>
  <si>
    <t>July 4th / Fireworks</t>
  </si>
  <si>
    <t>10-8-90-5-95.22</t>
  </si>
  <si>
    <t>Traffic Calming measures</t>
  </si>
  <si>
    <t>11-7-50-6-63.04</t>
  </si>
  <si>
    <t>CAPITAL RESERVE EXPENDITURES</t>
  </si>
  <si>
    <t>Bridge Street Phase 1 Planning</t>
  </si>
  <si>
    <t>HIGHWAY</t>
  </si>
  <si>
    <t>Grandlist July 1, 2023</t>
  </si>
  <si>
    <t>Grandlist 06/21/2023</t>
  </si>
  <si>
    <t>Actual FY23</t>
  </si>
  <si>
    <t>Actual FY 2023</t>
  </si>
  <si>
    <t>Cannabis Fees</t>
  </si>
  <si>
    <t>10-7-20-2-04.00</t>
  </si>
  <si>
    <t>Short Term Contracts</t>
  </si>
  <si>
    <t>10-6-10-3-30.18</t>
  </si>
  <si>
    <t>Budget FY25</t>
  </si>
  <si>
    <t>Budget FY 2025</t>
  </si>
  <si>
    <t>Electric Vehicle Charging Station (moved to Library)</t>
  </si>
  <si>
    <t xml:space="preserve">FY22 </t>
  </si>
  <si>
    <t>CAPITAL PROJECT FUNDS</t>
  </si>
  <si>
    <t>SPECIAL REVENUE FUNDS</t>
  </si>
  <si>
    <t xml:space="preserve">Adam Muller Flag </t>
  </si>
  <si>
    <t>TOTAL RESERVES IN GENERAL CHECKING</t>
  </si>
  <si>
    <t>SEPARATE BANKING ACCOUNTS</t>
  </si>
  <si>
    <t>TOTAL RESERVES IN SEPARATE ACCOUNTS</t>
  </si>
  <si>
    <t>2018 Engine principal #3</t>
  </si>
  <si>
    <t>2018 Engine interest #3</t>
  </si>
  <si>
    <t>FY24 Reserve Expenditures</t>
  </si>
  <si>
    <t>FY25 Reserve Expenditures</t>
  </si>
  <si>
    <t>Highway Wage Contingency Offset from Highway Restricted fund</t>
  </si>
  <si>
    <t>Highway Equipment Offset from Highway Restricted funds</t>
  </si>
  <si>
    <t>Brush Truck</t>
  </si>
  <si>
    <t>Training/Education (includes lodging &amp; meals)</t>
  </si>
  <si>
    <t>Travel - PZ (mileage reimbursement)</t>
  </si>
  <si>
    <t>Office equipment (copier)</t>
  </si>
  <si>
    <t>Library Room Rentals to Town Center Fund</t>
  </si>
  <si>
    <t>LIBRARY</t>
  </si>
  <si>
    <t>New Boiler</t>
  </si>
  <si>
    <t>Public Relations</t>
  </si>
  <si>
    <t>Camel's Hump Little League</t>
  </si>
  <si>
    <t>Hale &amp;  Hearty</t>
  </si>
  <si>
    <t>Halloween on the Green</t>
  </si>
  <si>
    <t>Hope Works</t>
  </si>
  <si>
    <t>Richmond Troop 23</t>
  </si>
  <si>
    <t xml:space="preserve">Repair - Sidewalk plow </t>
  </si>
  <si>
    <t>FY 24/25    % Change</t>
  </si>
  <si>
    <t>NEW</t>
  </si>
  <si>
    <t>FY24</t>
  </si>
  <si>
    <t>Unaudited Balance       06-30-23</t>
  </si>
  <si>
    <t>Budgeted Contributions</t>
  </si>
  <si>
    <t>Budgeted Uses</t>
  </si>
  <si>
    <t>Projected Year End Balance</t>
  </si>
  <si>
    <t>Actual Balance  09-30-23</t>
  </si>
  <si>
    <t>UNASSIGNED FUNDS CURRENT YEAR</t>
  </si>
  <si>
    <t>BALANCE SHEET DATA</t>
  </si>
  <si>
    <t>Audit Shows</t>
  </si>
  <si>
    <t>Unaudited Budget Numbers</t>
  </si>
  <si>
    <t>Unaudited Total Balance</t>
  </si>
  <si>
    <t>Unbudgeted Uses</t>
  </si>
  <si>
    <t xml:space="preserve">  Revenue exceeding budget</t>
  </si>
  <si>
    <t xml:space="preserve">  Expenses exceeding budget</t>
  </si>
  <si>
    <t xml:space="preserve">  Expense Under budget</t>
  </si>
  <si>
    <t>We are waiting for FEMA Thompson Road Mitigation expenses in FY23 $164,667.35</t>
  </si>
  <si>
    <t>Grandlist 06/21/23</t>
  </si>
  <si>
    <t>Tax Rate Estimate FY2025</t>
  </si>
  <si>
    <t>FY 2023 -2024</t>
  </si>
  <si>
    <t>Tractor Ventrac</t>
  </si>
  <si>
    <t>Cruiser Outfitted</t>
  </si>
  <si>
    <t>TOWN CENTER</t>
  </si>
  <si>
    <t>Renovations</t>
  </si>
  <si>
    <t>Flooring</t>
  </si>
  <si>
    <t>Lighting</t>
  </si>
  <si>
    <t>Western Gateway</t>
  </si>
  <si>
    <t>Scoping</t>
  </si>
  <si>
    <t>Thompson Road, Huntington, Cochran</t>
  </si>
  <si>
    <t>?????</t>
  </si>
  <si>
    <t>As of 09/30/23</t>
  </si>
  <si>
    <t>FY 2024 - 2025</t>
  </si>
  <si>
    <t>Town Center Fund - utilities reimbursement</t>
  </si>
  <si>
    <t>Town Center Fund  - insurance reimbursement</t>
  </si>
  <si>
    <t>Town Center Fund - building maintenance</t>
  </si>
  <si>
    <t>Net Interest Earned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</si>
</sst>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  <numFmt numFmtId="218" formatCode="[$-409]mmmm\ d\,\ 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thin"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6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60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61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3" fontId="61" fillId="0" borderId="17" xfId="0" applyNumberFormat="1" applyFont="1" applyBorder="1" applyAlignment="1">
      <alignment wrapText="1"/>
    </xf>
    <xf numFmtId="0" fontId="61" fillId="0" borderId="17" xfId="0" applyFont="1" applyBorder="1" applyAlignment="1">
      <alignment/>
    </xf>
    <xf numFmtId="3" fontId="61" fillId="0" borderId="17" xfId="0" applyNumberFormat="1" applyFont="1" applyBorder="1" applyAlignment="1">
      <alignment/>
    </xf>
    <xf numFmtId="3" fontId="61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3" fontId="61" fillId="0" borderId="18" xfId="0" applyNumberFormat="1" applyFont="1" applyBorder="1" applyAlignment="1">
      <alignment wrapText="1"/>
    </xf>
    <xf numFmtId="0" fontId="61" fillId="0" borderId="18" xfId="0" applyFont="1" applyBorder="1" applyAlignment="1">
      <alignment/>
    </xf>
    <xf numFmtId="3" fontId="61" fillId="0" borderId="18" xfId="0" applyNumberFormat="1" applyFont="1" applyBorder="1" applyAlignment="1">
      <alignment/>
    </xf>
    <xf numFmtId="3" fontId="62" fillId="0" borderId="18" xfId="0" applyNumberFormat="1" applyFont="1" applyBorder="1" applyAlignment="1">
      <alignment/>
    </xf>
    <xf numFmtId="3" fontId="61" fillId="0" borderId="19" xfId="0" applyNumberFormat="1" applyFont="1" applyBorder="1" applyAlignment="1">
      <alignment wrapText="1"/>
    </xf>
    <xf numFmtId="41" fontId="61" fillId="0" borderId="19" xfId="0" applyNumberFormat="1" applyFont="1" applyBorder="1" applyAlignment="1">
      <alignment wrapText="1"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6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41" fontId="0" fillId="0" borderId="21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0" fontId="58" fillId="0" borderId="0" xfId="0" applyFont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3" fontId="6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95" fontId="1" fillId="0" borderId="10" xfId="44" applyNumberFormat="1" applyFont="1" applyFill="1" applyBorder="1" applyAlignment="1" applyProtection="1">
      <alignment horizontal="center" wrapText="1"/>
      <protection locked="0"/>
    </xf>
    <xf numFmtId="195" fontId="1" fillId="0" borderId="0" xfId="44" applyNumberFormat="1" applyFont="1" applyFill="1" applyBorder="1" applyAlignment="1" applyProtection="1">
      <alignment horizontal="center" wrapText="1"/>
      <protection locked="0"/>
    </xf>
    <xf numFmtId="195" fontId="0" fillId="0" borderId="0" xfId="44" applyNumberFormat="1" applyFont="1" applyFill="1" applyAlignment="1">
      <alignment/>
    </xf>
    <xf numFmtId="195" fontId="0" fillId="0" borderId="17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25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44" applyNumberFormat="1" applyFont="1" applyFill="1" applyAlignment="1">
      <alignment/>
    </xf>
    <xf numFmtId="195" fontId="0" fillId="32" borderId="0" xfId="44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center" wrapText="1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0" fontId="1" fillId="0" borderId="25" xfId="0" applyNumberFormat="1" applyFont="1" applyFill="1" applyBorder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1" fontId="0" fillId="0" borderId="0" xfId="6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/>
    </xf>
    <xf numFmtId="174" fontId="4" fillId="0" borderId="10" xfId="44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5" fontId="0" fillId="0" borderId="0" xfId="44" applyNumberFormat="1" applyFont="1" applyFill="1" applyAlignment="1">
      <alignment horizontal="left" indent="4"/>
    </xf>
    <xf numFmtId="195" fontId="0" fillId="0" borderId="17" xfId="44" applyNumberFormat="1" applyFont="1" applyFill="1" applyBorder="1" applyAlignment="1">
      <alignment horizontal="left" indent="4"/>
    </xf>
    <xf numFmtId="0" fontId="0" fillId="8" borderId="0" xfId="0" applyFill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10" fontId="0" fillId="0" borderId="11" xfId="0" applyNumberFormat="1" applyFill="1" applyBorder="1" applyAlignment="1" applyProtection="1">
      <alignment/>
      <protection locked="0"/>
    </xf>
    <xf numFmtId="10" fontId="0" fillId="0" borderId="12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60" applyNumberFormat="1" applyFont="1" applyFill="1" applyAlignment="1" applyProtection="1">
      <alignment/>
      <protection locked="0"/>
    </xf>
    <xf numFmtId="41" fontId="63" fillId="0" borderId="32" xfId="0" applyNumberFormat="1" applyFont="1" applyBorder="1" applyAlignment="1">
      <alignment horizontal="center"/>
    </xf>
    <xf numFmtId="41" fontId="63" fillId="0" borderId="33" xfId="0" applyNumberFormat="1" applyFont="1" applyBorder="1" applyAlignment="1">
      <alignment horizontal="center"/>
    </xf>
    <xf numFmtId="41" fontId="63" fillId="0" borderId="34" xfId="0" applyNumberFormat="1" applyFont="1" applyBorder="1" applyAlignment="1">
      <alignment horizontal="center"/>
    </xf>
    <xf numFmtId="41" fontId="63" fillId="0" borderId="35" xfId="0" applyNumberFormat="1" applyFont="1" applyBorder="1" applyAlignment="1">
      <alignment horizontal="center"/>
    </xf>
    <xf numFmtId="41" fontId="63" fillId="0" borderId="36" xfId="0" applyNumberFormat="1" applyFont="1" applyBorder="1" applyAlignment="1">
      <alignment horizontal="center"/>
    </xf>
    <xf numFmtId="41" fontId="63" fillId="0" borderId="37" xfId="0" applyNumberFormat="1" applyFont="1" applyBorder="1" applyAlignment="1">
      <alignment horizontal="center" wrapText="1"/>
    </xf>
    <xf numFmtId="41" fontId="63" fillId="0" borderId="38" xfId="0" applyNumberFormat="1" applyFont="1" applyBorder="1" applyAlignment="1">
      <alignment horizontal="center" wrapText="1"/>
    </xf>
    <xf numFmtId="41" fontId="63" fillId="0" borderId="39" xfId="0" applyNumberFormat="1" applyFont="1" applyBorder="1" applyAlignment="1">
      <alignment horizontal="center" wrapText="1"/>
    </xf>
    <xf numFmtId="41" fontId="63" fillId="0" borderId="40" xfId="0" applyNumberFormat="1" applyFont="1" applyBorder="1" applyAlignment="1">
      <alignment horizontal="center" wrapText="1"/>
    </xf>
    <xf numFmtId="41" fontId="63" fillId="0" borderId="41" xfId="0" applyNumberFormat="1" applyFont="1" applyBorder="1" applyAlignment="1">
      <alignment horizontal="center" wrapText="1"/>
    </xf>
    <xf numFmtId="41" fontId="63" fillId="0" borderId="42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1" fontId="0" fillId="0" borderId="43" xfId="0" applyNumberFormat="1" applyBorder="1" applyAlignment="1">
      <alignment/>
    </xf>
    <xf numFmtId="41" fontId="0" fillId="0" borderId="45" xfId="0" applyNumberFormat="1" applyBorder="1" applyAlignment="1">
      <alignment/>
    </xf>
    <xf numFmtId="41" fontId="0" fillId="0" borderId="46" xfId="0" applyNumberFormat="1" applyBorder="1" applyAlignment="1">
      <alignment/>
    </xf>
    <xf numFmtId="41" fontId="0" fillId="0" borderId="44" xfId="0" applyNumberFormat="1" applyBorder="1" applyAlignment="1">
      <alignment/>
    </xf>
    <xf numFmtId="41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41" fontId="0" fillId="0" borderId="49" xfId="0" applyNumberFormat="1" applyBorder="1" applyAlignment="1">
      <alignment/>
    </xf>
    <xf numFmtId="41" fontId="0" fillId="0" borderId="50" xfId="0" applyNumberFormat="1" applyBorder="1" applyAlignment="1">
      <alignment/>
    </xf>
    <xf numFmtId="41" fontId="0" fillId="0" borderId="51" xfId="0" applyNumberFormat="1" applyBorder="1" applyAlignment="1">
      <alignment/>
    </xf>
    <xf numFmtId="41" fontId="0" fillId="0" borderId="52" xfId="0" applyNumberFormat="1" applyBorder="1" applyAlignment="1">
      <alignment/>
    </xf>
    <xf numFmtId="41" fontId="0" fillId="0" borderId="53" xfId="0" applyNumberFormat="1" applyBorder="1" applyAlignment="1">
      <alignment/>
    </xf>
    <xf numFmtId="41" fontId="0" fillId="0" borderId="54" xfId="0" applyNumberFormat="1" applyBorder="1" applyAlignment="1">
      <alignment/>
    </xf>
    <xf numFmtId="41" fontId="0" fillId="0" borderId="55" xfId="0" applyNumberFormat="1" applyBorder="1" applyAlignment="1">
      <alignment/>
    </xf>
    <xf numFmtId="41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41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41" fontId="0" fillId="0" borderId="60" xfId="0" applyNumberFormat="1" applyBorder="1" applyAlignment="1">
      <alignment/>
    </xf>
    <xf numFmtId="41" fontId="0" fillId="0" borderId="61" xfId="0" applyNumberFormat="1" applyBorder="1" applyAlignment="1">
      <alignment/>
    </xf>
    <xf numFmtId="0" fontId="64" fillId="0" borderId="0" xfId="0" applyFont="1" applyAlignment="1">
      <alignment horizontal="centerContinuous"/>
    </xf>
    <xf numFmtId="3" fontId="64" fillId="0" borderId="0" xfId="0" applyNumberFormat="1" applyFont="1" applyAlignment="1">
      <alignment horizontal="centerContinuous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41" fontId="61" fillId="0" borderId="17" xfId="0" applyNumberFormat="1" applyFont="1" applyBorder="1" applyAlignment="1">
      <alignment/>
    </xf>
    <xf numFmtId="41" fontId="61" fillId="0" borderId="0" xfId="0" applyNumberFormat="1" applyFont="1" applyAlignment="1">
      <alignment/>
    </xf>
    <xf numFmtId="41" fontId="61" fillId="0" borderId="18" xfId="0" applyNumberFormat="1" applyFont="1" applyBorder="1" applyAlignment="1">
      <alignment/>
    </xf>
    <xf numFmtId="41" fontId="61" fillId="0" borderId="19" xfId="0" applyNumberFormat="1" applyFont="1" applyBorder="1" applyAlignment="1">
      <alignment/>
    </xf>
    <xf numFmtId="41" fontId="61" fillId="0" borderId="0" xfId="0" applyNumberFormat="1" applyFont="1" applyAlignment="1">
      <alignment wrapText="1"/>
    </xf>
    <xf numFmtId="3" fontId="62" fillId="0" borderId="0" xfId="0" applyNumberFormat="1" applyFont="1" applyAlignment="1">
      <alignment wrapText="1"/>
    </xf>
    <xf numFmtId="0" fontId="62" fillId="0" borderId="0" xfId="57" applyFont="1">
      <alignment/>
      <protection/>
    </xf>
    <xf numFmtId="0" fontId="0" fillId="0" borderId="0" xfId="57">
      <alignment/>
      <protection/>
    </xf>
    <xf numFmtId="3" fontId="62" fillId="0" borderId="0" xfId="57" applyNumberFormat="1" applyFont="1">
      <alignment/>
      <protection/>
    </xf>
    <xf numFmtId="41" fontId="21" fillId="32" borderId="0" xfId="0" applyNumberFormat="1" applyFont="1" applyFill="1" applyAlignment="1">
      <alignment horizontal="right"/>
    </xf>
    <xf numFmtId="10" fontId="0" fillId="0" borderId="62" xfId="0" applyNumberFormat="1" applyFill="1" applyBorder="1" applyAlignment="1" applyProtection="1">
      <alignment/>
      <protection locked="0"/>
    </xf>
    <xf numFmtId="41" fontId="1" fillId="0" borderId="0" xfId="0" applyNumberFormat="1" applyFont="1" applyFill="1" applyBorder="1" applyAlignment="1" applyProtection="1">
      <alignment horizontal="center" wrapText="1"/>
      <protection locked="0"/>
    </xf>
    <xf numFmtId="10" fontId="1" fillId="0" borderId="0" xfId="0" applyNumberFormat="1" applyFont="1" applyFill="1" applyBorder="1" applyAlignment="1" applyProtection="1">
      <alignment/>
      <protection locked="0"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25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0" xfId="44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6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63" fillId="0" borderId="3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SheetLayoutView="100" workbookViewId="0" topLeftCell="A1">
      <selection activeCell="F10" sqref="F10"/>
    </sheetView>
  </sheetViews>
  <sheetFormatPr defaultColWidth="8.8515625" defaultRowHeight="12.75"/>
  <cols>
    <col min="1" max="1" width="14.57421875" style="7" bestFit="1" customWidth="1"/>
    <col min="2" max="2" width="45.140625" style="7" customWidth="1"/>
    <col min="3" max="3" width="13.00390625" style="16" customWidth="1"/>
    <col min="4" max="4" width="15.57421875" style="16" customWidth="1"/>
    <col min="5" max="5" width="13.00390625" style="16" customWidth="1"/>
    <col min="6" max="8" width="13.140625" style="16" customWidth="1"/>
    <col min="9" max="9" width="12.28125" style="16" bestFit="1" customWidth="1"/>
    <col min="10" max="10" width="14.421875" style="46" customWidth="1"/>
    <col min="11" max="11" width="12.28125" style="25" customWidth="1"/>
    <col min="12" max="12" width="28.57421875" style="25" customWidth="1"/>
    <col min="13" max="13" width="11.28125" style="25" customWidth="1"/>
    <col min="14" max="14" width="10.28125" style="25" customWidth="1"/>
    <col min="15" max="15" width="8.8515625" style="7" customWidth="1"/>
    <col min="16" max="16384" width="8.8515625" style="7" customWidth="1"/>
  </cols>
  <sheetData>
    <row r="1" spans="1:14" s="14" customFormat="1" ht="30" customHeight="1" thickBot="1">
      <c r="A1" s="12" t="s">
        <v>53</v>
      </c>
      <c r="B1" s="12" t="s">
        <v>19</v>
      </c>
      <c r="C1" s="13" t="s">
        <v>34</v>
      </c>
      <c r="D1" s="13" t="s">
        <v>587</v>
      </c>
      <c r="E1" s="13" t="s">
        <v>51</v>
      </c>
      <c r="F1" s="13" t="s">
        <v>682</v>
      </c>
      <c r="G1" s="13" t="s">
        <v>588</v>
      </c>
      <c r="H1" s="13" t="s">
        <v>688</v>
      </c>
      <c r="I1" s="13" t="s">
        <v>717</v>
      </c>
      <c r="J1" s="45"/>
      <c r="K1" s="24"/>
      <c r="L1" s="24"/>
      <c r="M1" s="24"/>
      <c r="N1" s="24"/>
    </row>
    <row r="2" spans="1:2" ht="19.5" customHeight="1">
      <c r="A2" s="15"/>
      <c r="B2" s="15" t="s">
        <v>0</v>
      </c>
    </row>
    <row r="3" spans="1:10" ht="19.5" customHeight="1" thickBot="1">
      <c r="A3" s="9" t="s">
        <v>54</v>
      </c>
      <c r="B3" s="9" t="s">
        <v>298</v>
      </c>
      <c r="C3" s="20">
        <v>249721</v>
      </c>
      <c r="D3" s="20">
        <v>260516.72</v>
      </c>
      <c r="E3" s="20">
        <v>260113</v>
      </c>
      <c r="F3" s="20">
        <v>262808</v>
      </c>
      <c r="G3" s="20">
        <v>327683</v>
      </c>
      <c r="H3" s="20">
        <v>353108</v>
      </c>
      <c r="I3" s="96">
        <f>(H3-G3)/G3</f>
        <v>0.07759023202302225</v>
      </c>
      <c r="J3" s="47"/>
    </row>
    <row r="4" spans="1:10" ht="19.5" customHeight="1" thickBot="1" thickTop="1">
      <c r="A4" s="9" t="s">
        <v>555</v>
      </c>
      <c r="B4" s="9" t="s">
        <v>551</v>
      </c>
      <c r="C4" s="87">
        <v>0</v>
      </c>
      <c r="D4" s="87">
        <v>0</v>
      </c>
      <c r="E4" s="87">
        <v>50000</v>
      </c>
      <c r="F4" s="87">
        <v>50000</v>
      </c>
      <c r="G4" s="87">
        <v>0</v>
      </c>
      <c r="H4" s="87">
        <v>0</v>
      </c>
      <c r="I4" s="189">
        <v>0</v>
      </c>
      <c r="J4" s="47"/>
    </row>
    <row r="5" spans="1:10" ht="19.5" customHeight="1" thickBot="1" thickTop="1">
      <c r="A5" s="9" t="s">
        <v>556</v>
      </c>
      <c r="B5" s="9" t="s">
        <v>52</v>
      </c>
      <c r="C5" s="87">
        <v>0</v>
      </c>
      <c r="D5" s="87">
        <v>0</v>
      </c>
      <c r="E5" s="87">
        <v>3000</v>
      </c>
      <c r="F5" s="87">
        <v>0</v>
      </c>
      <c r="G5" s="87">
        <v>0</v>
      </c>
      <c r="H5" s="87">
        <v>0</v>
      </c>
      <c r="I5" s="189">
        <v>0</v>
      </c>
      <c r="J5" s="47"/>
    </row>
    <row r="6" spans="1:10" ht="19.5" customHeight="1" thickBot="1" thickTop="1">
      <c r="A6" s="7" t="s">
        <v>55</v>
      </c>
      <c r="B6" s="9" t="s">
        <v>299</v>
      </c>
      <c r="C6" s="87">
        <v>3000</v>
      </c>
      <c r="D6" s="87">
        <v>3324.88</v>
      </c>
      <c r="E6" s="87">
        <v>3000</v>
      </c>
      <c r="F6" s="87">
        <v>3135.79</v>
      </c>
      <c r="G6" s="87">
        <v>3000</v>
      </c>
      <c r="H6" s="87">
        <v>3000</v>
      </c>
      <c r="I6" s="189">
        <f>(H6-G6)/G6</f>
        <v>0</v>
      </c>
      <c r="J6" s="47"/>
    </row>
    <row r="7" spans="1:9" ht="19.5" customHeight="1" thickBot="1" thickTop="1">
      <c r="A7" s="7" t="s">
        <v>57</v>
      </c>
      <c r="B7" s="9" t="s">
        <v>301</v>
      </c>
      <c r="C7" s="87">
        <v>14000</v>
      </c>
      <c r="D7" s="87">
        <v>11421.74</v>
      </c>
      <c r="E7" s="87">
        <v>10000</v>
      </c>
      <c r="F7" s="87">
        <v>11699.6</v>
      </c>
      <c r="G7" s="87">
        <v>10000</v>
      </c>
      <c r="H7" s="87">
        <v>10000</v>
      </c>
      <c r="I7" s="189">
        <f aca="true" t="shared" si="0" ref="I7:I52">(H7-G7)/G7</f>
        <v>0</v>
      </c>
    </row>
    <row r="8" spans="1:10" ht="19.5" customHeight="1" thickBot="1" thickTop="1">
      <c r="A8" s="7" t="s">
        <v>56</v>
      </c>
      <c r="B8" s="9" t="s">
        <v>300</v>
      </c>
      <c r="C8" s="87">
        <v>3750</v>
      </c>
      <c r="D8" s="87">
        <v>3750</v>
      </c>
      <c r="E8" s="87">
        <v>5000</v>
      </c>
      <c r="F8" s="87">
        <v>5000</v>
      </c>
      <c r="G8" s="87">
        <v>5000</v>
      </c>
      <c r="H8" s="87">
        <v>5000</v>
      </c>
      <c r="I8" s="189">
        <f t="shared" si="0"/>
        <v>0</v>
      </c>
      <c r="J8" s="47"/>
    </row>
    <row r="9" spans="1:9" ht="19.5" customHeight="1" thickBot="1" thickTop="1">
      <c r="A9" s="7" t="s">
        <v>58</v>
      </c>
      <c r="B9" s="9" t="s">
        <v>302</v>
      </c>
      <c r="C9" s="87">
        <v>5000</v>
      </c>
      <c r="D9" s="87">
        <v>7115.47</v>
      </c>
      <c r="E9" s="87">
        <v>5000</v>
      </c>
      <c r="F9" s="87">
        <v>10077.04</v>
      </c>
      <c r="G9" s="87">
        <v>10000</v>
      </c>
      <c r="H9" s="87">
        <v>10000</v>
      </c>
      <c r="I9" s="189">
        <f t="shared" si="0"/>
        <v>0</v>
      </c>
    </row>
    <row r="10" spans="1:15" ht="19.5" customHeight="1" thickBot="1" thickTop="1">
      <c r="A10" s="7" t="s">
        <v>59</v>
      </c>
      <c r="B10" s="9" t="s">
        <v>303</v>
      </c>
      <c r="C10" s="87">
        <v>20692</v>
      </c>
      <c r="D10" s="87">
        <v>21819.35</v>
      </c>
      <c r="E10" s="87">
        <f>SUM(E3:E9)*0.077</f>
        <v>25880.701</v>
      </c>
      <c r="F10" s="87">
        <v>26219.07</v>
      </c>
      <c r="G10" s="87">
        <v>27318</v>
      </c>
      <c r="H10" s="87">
        <v>29345</v>
      </c>
      <c r="I10" s="189">
        <f t="shared" si="0"/>
        <v>0.07420016106596383</v>
      </c>
      <c r="O10" s="1"/>
    </row>
    <row r="11" spans="1:10" ht="19.5" customHeight="1" thickBot="1" thickTop="1">
      <c r="A11" s="7" t="s">
        <v>60</v>
      </c>
      <c r="B11" s="9" t="s">
        <v>304</v>
      </c>
      <c r="C11" s="87">
        <v>14295</v>
      </c>
      <c r="D11" s="87">
        <v>15454.64</v>
      </c>
      <c r="E11" s="87">
        <v>16448</v>
      </c>
      <c r="F11" s="87">
        <v>19624.68</v>
      </c>
      <c r="G11" s="87">
        <v>20736</v>
      </c>
      <c r="H11" s="87">
        <v>24037</v>
      </c>
      <c r="I11" s="189">
        <f t="shared" si="0"/>
        <v>0.1591917438271605</v>
      </c>
      <c r="J11" s="47"/>
    </row>
    <row r="12" spans="1:10" ht="19.5" customHeight="1" thickBot="1" thickTop="1">
      <c r="A12" s="7" t="s">
        <v>61</v>
      </c>
      <c r="B12" s="9" t="s">
        <v>596</v>
      </c>
      <c r="C12" s="87">
        <v>24574</v>
      </c>
      <c r="D12" s="87">
        <v>22279.44</v>
      </c>
      <c r="E12" s="87">
        <v>37591</v>
      </c>
      <c r="F12" s="87">
        <v>19774.19</v>
      </c>
      <c r="G12" s="87">
        <v>20817</v>
      </c>
      <c r="H12" s="87">
        <v>23611</v>
      </c>
      <c r="I12" s="189">
        <f t="shared" si="0"/>
        <v>0.13421722630542346</v>
      </c>
      <c r="J12" s="47"/>
    </row>
    <row r="13" spans="1:10" ht="19.5" customHeight="1" thickBot="1" thickTop="1">
      <c r="A13" s="7" t="s">
        <v>62</v>
      </c>
      <c r="B13" s="9" t="s">
        <v>306</v>
      </c>
      <c r="C13" s="87">
        <v>4162</v>
      </c>
      <c r="D13" s="87">
        <v>1527.96</v>
      </c>
      <c r="E13" s="87">
        <v>3055</v>
      </c>
      <c r="F13" s="87">
        <v>1882.3</v>
      </c>
      <c r="G13" s="87">
        <v>1044</v>
      </c>
      <c r="H13" s="87">
        <v>1716</v>
      </c>
      <c r="I13" s="189">
        <f t="shared" si="0"/>
        <v>0.6436781609195402</v>
      </c>
      <c r="J13" s="47"/>
    </row>
    <row r="14" spans="1:9" ht="19.5" customHeight="1" thickBot="1" thickTop="1">
      <c r="A14" s="7" t="s">
        <v>63</v>
      </c>
      <c r="B14" s="9" t="s">
        <v>307</v>
      </c>
      <c r="C14" s="87">
        <v>1485</v>
      </c>
      <c r="D14" s="87">
        <v>1419.32</v>
      </c>
      <c r="E14" s="87">
        <v>1500</v>
      </c>
      <c r="F14" s="87">
        <v>1668.59</v>
      </c>
      <c r="G14" s="87">
        <v>1750</v>
      </c>
      <c r="H14" s="87">
        <v>1740</v>
      </c>
      <c r="I14" s="189">
        <f t="shared" si="0"/>
        <v>-0.005714285714285714</v>
      </c>
    </row>
    <row r="15" spans="1:10" ht="19.5" customHeight="1" thickBot="1" thickTop="1">
      <c r="A15" s="7" t="s">
        <v>64</v>
      </c>
      <c r="B15" s="9" t="s">
        <v>308</v>
      </c>
      <c r="C15" s="87">
        <v>2300</v>
      </c>
      <c r="D15" s="87">
        <v>2300</v>
      </c>
      <c r="E15" s="87">
        <v>2300</v>
      </c>
      <c r="F15" s="87">
        <v>2385</v>
      </c>
      <c r="G15" s="87">
        <v>2300</v>
      </c>
      <c r="H15" s="87">
        <v>2500</v>
      </c>
      <c r="I15" s="189">
        <f t="shared" si="0"/>
        <v>0.08695652173913043</v>
      </c>
      <c r="J15" s="47"/>
    </row>
    <row r="16" spans="1:9" ht="19.5" customHeight="1" thickBot="1" thickTop="1">
      <c r="A16" s="7" t="s">
        <v>65</v>
      </c>
      <c r="B16" s="9" t="s">
        <v>309</v>
      </c>
      <c r="C16" s="87">
        <v>350</v>
      </c>
      <c r="D16" s="87">
        <v>50</v>
      </c>
      <c r="E16" s="87">
        <v>350</v>
      </c>
      <c r="F16" s="87">
        <v>120</v>
      </c>
      <c r="G16" s="87">
        <v>350</v>
      </c>
      <c r="H16" s="87">
        <v>350</v>
      </c>
      <c r="I16" s="189">
        <f t="shared" si="0"/>
        <v>0</v>
      </c>
    </row>
    <row r="17" spans="1:9" ht="19.5" customHeight="1" thickBot="1" thickTop="1">
      <c r="A17" s="9" t="s">
        <v>66</v>
      </c>
      <c r="B17" s="9" t="s">
        <v>310</v>
      </c>
      <c r="C17" s="87">
        <v>1250</v>
      </c>
      <c r="D17" s="87">
        <v>900</v>
      </c>
      <c r="E17" s="87">
        <v>1250</v>
      </c>
      <c r="F17" s="87">
        <v>892.27</v>
      </c>
      <c r="G17" s="87">
        <v>1250</v>
      </c>
      <c r="H17" s="87">
        <v>2000</v>
      </c>
      <c r="I17" s="189">
        <f t="shared" si="0"/>
        <v>0.6</v>
      </c>
    </row>
    <row r="18" spans="1:10" ht="19.5" customHeight="1" thickBot="1" thickTop="1">
      <c r="A18" s="7" t="s">
        <v>67</v>
      </c>
      <c r="B18" s="9" t="s">
        <v>311</v>
      </c>
      <c r="C18" s="87">
        <v>5000</v>
      </c>
      <c r="D18" s="87">
        <v>2583.65</v>
      </c>
      <c r="E18" s="87">
        <v>5000</v>
      </c>
      <c r="F18" s="87">
        <v>1205.62</v>
      </c>
      <c r="G18" s="87">
        <v>5000</v>
      </c>
      <c r="H18" s="87">
        <v>5000</v>
      </c>
      <c r="I18" s="189">
        <f t="shared" si="0"/>
        <v>0</v>
      </c>
      <c r="J18" s="47"/>
    </row>
    <row r="19" spans="1:10" ht="19.5" customHeight="1" thickBot="1" thickTop="1">
      <c r="A19" s="7" t="s">
        <v>68</v>
      </c>
      <c r="B19" s="9" t="s">
        <v>312</v>
      </c>
      <c r="C19" s="87">
        <v>300</v>
      </c>
      <c r="D19" s="87">
        <v>201.92</v>
      </c>
      <c r="E19" s="87">
        <v>100</v>
      </c>
      <c r="F19" s="87">
        <v>331.68</v>
      </c>
      <c r="G19" s="87">
        <v>250</v>
      </c>
      <c r="H19" s="87">
        <v>400</v>
      </c>
      <c r="I19" s="189">
        <f t="shared" si="0"/>
        <v>0.6</v>
      </c>
      <c r="J19" s="47"/>
    </row>
    <row r="20" spans="1:9" ht="19.5" customHeight="1" thickBot="1" thickTop="1">
      <c r="A20" s="7" t="s">
        <v>69</v>
      </c>
      <c r="B20" s="9" t="s">
        <v>313</v>
      </c>
      <c r="C20" s="87">
        <v>1500</v>
      </c>
      <c r="D20" s="87">
        <v>764.07</v>
      </c>
      <c r="E20" s="87">
        <v>1500</v>
      </c>
      <c r="F20" s="87">
        <v>1541.56</v>
      </c>
      <c r="G20" s="87">
        <v>1500</v>
      </c>
      <c r="H20" s="87">
        <v>2500</v>
      </c>
      <c r="I20" s="189">
        <f t="shared" si="0"/>
        <v>0.6666666666666666</v>
      </c>
    </row>
    <row r="21" spans="1:9" ht="19.5" customHeight="1" thickBot="1" thickTop="1">
      <c r="A21" s="7" t="s">
        <v>70</v>
      </c>
      <c r="B21" s="9" t="s">
        <v>314</v>
      </c>
      <c r="C21" s="87">
        <v>5000</v>
      </c>
      <c r="D21" s="87">
        <v>4841</v>
      </c>
      <c r="E21" s="87">
        <v>3000</v>
      </c>
      <c r="F21" s="87">
        <v>1862</v>
      </c>
      <c r="G21" s="87">
        <v>5000</v>
      </c>
      <c r="H21" s="87">
        <v>3000</v>
      </c>
      <c r="I21" s="189">
        <f t="shared" si="0"/>
        <v>-0.4</v>
      </c>
    </row>
    <row r="22" spans="1:9" ht="19.5" customHeight="1" thickBot="1" thickTop="1">
      <c r="A22" s="7" t="s">
        <v>71</v>
      </c>
      <c r="B22" s="9" t="s">
        <v>315</v>
      </c>
      <c r="C22" s="87">
        <v>3600</v>
      </c>
      <c r="D22" s="87">
        <v>471.28</v>
      </c>
      <c r="E22" s="87">
        <v>3600</v>
      </c>
      <c r="F22" s="87">
        <v>4888.69</v>
      </c>
      <c r="G22" s="87">
        <v>3600</v>
      </c>
      <c r="H22" s="87">
        <v>3000</v>
      </c>
      <c r="I22" s="189">
        <f t="shared" si="0"/>
        <v>-0.16666666666666666</v>
      </c>
    </row>
    <row r="23" spans="1:9" ht="18.75" customHeight="1" thickBot="1" thickTop="1">
      <c r="A23" s="7" t="s">
        <v>72</v>
      </c>
      <c r="B23" s="9" t="s">
        <v>316</v>
      </c>
      <c r="C23" s="87">
        <v>5000</v>
      </c>
      <c r="D23" s="87">
        <v>6446.71</v>
      </c>
      <c r="E23" s="87">
        <v>5500</v>
      </c>
      <c r="F23" s="87">
        <v>8369.12</v>
      </c>
      <c r="G23" s="87">
        <v>6500</v>
      </c>
      <c r="H23" s="87">
        <v>8000</v>
      </c>
      <c r="I23" s="189">
        <f t="shared" si="0"/>
        <v>0.23076923076923078</v>
      </c>
    </row>
    <row r="24" spans="1:10" ht="19.5" customHeight="1" thickBot="1" thickTop="1">
      <c r="A24" s="7" t="s">
        <v>73</v>
      </c>
      <c r="B24" s="9" t="s">
        <v>317</v>
      </c>
      <c r="C24" s="87">
        <v>3300</v>
      </c>
      <c r="D24" s="87">
        <v>3399.22</v>
      </c>
      <c r="E24" s="87">
        <v>13000</v>
      </c>
      <c r="F24" s="87">
        <v>2411.15</v>
      </c>
      <c r="G24" s="87">
        <v>10000</v>
      </c>
      <c r="H24" s="87">
        <v>10000</v>
      </c>
      <c r="I24" s="189">
        <f t="shared" si="0"/>
        <v>0</v>
      </c>
      <c r="J24" s="47"/>
    </row>
    <row r="25" spans="1:10" ht="19.5" customHeight="1" thickBot="1" thickTop="1">
      <c r="A25" s="7" t="s">
        <v>74</v>
      </c>
      <c r="B25" s="9" t="s">
        <v>318</v>
      </c>
      <c r="C25" s="87">
        <v>3800</v>
      </c>
      <c r="D25" s="87">
        <v>4629.81</v>
      </c>
      <c r="E25" s="87">
        <v>4000</v>
      </c>
      <c r="F25" s="87">
        <v>5569.86</v>
      </c>
      <c r="G25" s="87">
        <v>6000</v>
      </c>
      <c r="H25" s="87">
        <v>10000</v>
      </c>
      <c r="I25" s="189">
        <f t="shared" si="0"/>
        <v>0.6666666666666666</v>
      </c>
      <c r="J25" s="47"/>
    </row>
    <row r="26" spans="1:9" ht="19.5" customHeight="1" thickBot="1" thickTop="1">
      <c r="A26" s="7" t="s">
        <v>75</v>
      </c>
      <c r="B26" s="9" t="s">
        <v>319</v>
      </c>
      <c r="C26" s="87">
        <v>8000</v>
      </c>
      <c r="D26" s="87">
        <v>8887.67</v>
      </c>
      <c r="E26" s="87">
        <v>8500</v>
      </c>
      <c r="F26" s="87">
        <v>7341.78</v>
      </c>
      <c r="G26" s="87">
        <v>9500</v>
      </c>
      <c r="H26" s="87">
        <v>9000</v>
      </c>
      <c r="I26" s="189">
        <f t="shared" si="0"/>
        <v>-0.05263157894736842</v>
      </c>
    </row>
    <row r="27" spans="1:10" ht="19.5" customHeight="1" thickBot="1" thickTop="1">
      <c r="A27" s="9" t="s">
        <v>76</v>
      </c>
      <c r="B27" s="9" t="s">
        <v>320</v>
      </c>
      <c r="C27" s="87">
        <v>11300</v>
      </c>
      <c r="D27" s="87">
        <v>10490.97</v>
      </c>
      <c r="E27" s="87">
        <v>4000</v>
      </c>
      <c r="F27" s="87">
        <v>2815.95</v>
      </c>
      <c r="G27" s="87">
        <v>3850</v>
      </c>
      <c r="H27" s="87">
        <v>4000</v>
      </c>
      <c r="I27" s="189">
        <f t="shared" si="0"/>
        <v>0.03896103896103896</v>
      </c>
      <c r="J27" s="47"/>
    </row>
    <row r="28" spans="1:10" ht="19.5" customHeight="1" thickBot="1" thickTop="1">
      <c r="A28" s="7" t="s">
        <v>77</v>
      </c>
      <c r="B28" s="9" t="s">
        <v>321</v>
      </c>
      <c r="C28" s="87">
        <v>4000</v>
      </c>
      <c r="D28" s="87">
        <v>2877.16</v>
      </c>
      <c r="E28" s="87">
        <v>2200</v>
      </c>
      <c r="F28" s="87">
        <v>2363.9</v>
      </c>
      <c r="G28" s="87">
        <v>3000</v>
      </c>
      <c r="H28" s="87">
        <v>3000</v>
      </c>
      <c r="I28" s="189">
        <f t="shared" si="0"/>
        <v>0</v>
      </c>
      <c r="J28" s="48"/>
    </row>
    <row r="29" spans="1:10" ht="19.5" customHeight="1" thickBot="1" thickTop="1">
      <c r="A29" s="9" t="s">
        <v>93</v>
      </c>
      <c r="B29" s="9" t="s">
        <v>335</v>
      </c>
      <c r="C29" s="87">
        <v>22811</v>
      </c>
      <c r="D29" s="87">
        <v>20307.8</v>
      </c>
      <c r="E29" s="87">
        <v>12832</v>
      </c>
      <c r="F29" s="87">
        <v>14444.05</v>
      </c>
      <c r="G29" s="87">
        <v>17600.79</v>
      </c>
      <c r="H29" s="87">
        <v>17601</v>
      </c>
      <c r="I29" s="189">
        <f t="shared" si="0"/>
        <v>1.1931282629877799E-05</v>
      </c>
      <c r="J29" s="47"/>
    </row>
    <row r="30" spans="1:10" ht="19.5" customHeight="1" thickBot="1" thickTop="1">
      <c r="A30" s="9" t="s">
        <v>94</v>
      </c>
      <c r="B30" s="9" t="s">
        <v>553</v>
      </c>
      <c r="C30" s="87">
        <v>8875</v>
      </c>
      <c r="D30" s="87">
        <v>4863</v>
      </c>
      <c r="E30" s="87">
        <v>4863</v>
      </c>
      <c r="F30" s="87">
        <v>5225.55</v>
      </c>
      <c r="G30" s="87">
        <v>6100.13</v>
      </c>
      <c r="H30" s="87">
        <v>6000</v>
      </c>
      <c r="I30" s="189">
        <f t="shared" si="0"/>
        <v>-0.016414404283187425</v>
      </c>
      <c r="J30" s="47"/>
    </row>
    <row r="31" spans="1:10" ht="19.5" customHeight="1" thickBot="1" thickTop="1">
      <c r="A31" s="7" t="s">
        <v>90</v>
      </c>
      <c r="B31" s="9" t="s">
        <v>333</v>
      </c>
      <c r="C31" s="87">
        <v>10000</v>
      </c>
      <c r="D31" s="87">
        <v>37787.09</v>
      </c>
      <c r="E31" s="87">
        <v>20000</v>
      </c>
      <c r="F31" s="87">
        <v>23288.96</v>
      </c>
      <c r="G31" s="87">
        <v>30000</v>
      </c>
      <c r="H31" s="87">
        <v>30000</v>
      </c>
      <c r="I31" s="189">
        <f t="shared" si="0"/>
        <v>0</v>
      </c>
      <c r="J31" s="47"/>
    </row>
    <row r="32" spans="1:9" ht="19.5" customHeight="1" thickBot="1" thickTop="1">
      <c r="A32" s="7" t="s">
        <v>92</v>
      </c>
      <c r="B32" s="9" t="s">
        <v>334</v>
      </c>
      <c r="C32" s="87">
        <v>3000</v>
      </c>
      <c r="D32" s="87">
        <v>1280</v>
      </c>
      <c r="E32" s="87">
        <v>0</v>
      </c>
      <c r="F32" s="87">
        <v>75</v>
      </c>
      <c r="G32" s="87">
        <v>1500</v>
      </c>
      <c r="H32" s="87">
        <v>1500</v>
      </c>
      <c r="I32" s="189">
        <f t="shared" si="0"/>
        <v>0</v>
      </c>
    </row>
    <row r="33" spans="1:10" ht="19.5" customHeight="1" thickBot="1" thickTop="1">
      <c r="A33" s="7" t="s">
        <v>78</v>
      </c>
      <c r="B33" s="9" t="s">
        <v>322</v>
      </c>
      <c r="C33" s="87">
        <v>5000</v>
      </c>
      <c r="D33" s="87">
        <v>36371.74</v>
      </c>
      <c r="E33" s="87">
        <v>8000</v>
      </c>
      <c r="F33" s="87">
        <v>7822</v>
      </c>
      <c r="G33" s="87">
        <v>8000</v>
      </c>
      <c r="H33" s="87">
        <v>8000</v>
      </c>
      <c r="I33" s="189">
        <f t="shared" si="0"/>
        <v>0</v>
      </c>
      <c r="J33" s="47"/>
    </row>
    <row r="34" spans="1:10" ht="19.5" customHeight="1" thickBot="1" thickTop="1">
      <c r="A34" s="9" t="s">
        <v>79</v>
      </c>
      <c r="B34" s="9" t="s">
        <v>323</v>
      </c>
      <c r="C34" s="87">
        <v>5500</v>
      </c>
      <c r="D34" s="87">
        <v>1256.2</v>
      </c>
      <c r="E34" s="87">
        <v>5000</v>
      </c>
      <c r="F34" s="87">
        <v>3678.81</v>
      </c>
      <c r="G34" s="87">
        <v>5000</v>
      </c>
      <c r="H34" s="87">
        <v>8000</v>
      </c>
      <c r="I34" s="189">
        <f t="shared" si="0"/>
        <v>0.6</v>
      </c>
      <c r="J34" s="47"/>
    </row>
    <row r="35" spans="1:10" ht="19.5" customHeight="1" thickBot="1" thickTop="1">
      <c r="A35" s="9" t="s">
        <v>80</v>
      </c>
      <c r="B35" s="9" t="s">
        <v>444</v>
      </c>
      <c r="C35" s="87">
        <v>12880</v>
      </c>
      <c r="D35" s="87">
        <v>23207.63</v>
      </c>
      <c r="E35" s="87">
        <v>20000</v>
      </c>
      <c r="F35" s="87">
        <v>30715.23</v>
      </c>
      <c r="G35" s="87">
        <v>25500</v>
      </c>
      <c r="H35" s="87">
        <v>28000</v>
      </c>
      <c r="I35" s="189">
        <f t="shared" si="0"/>
        <v>0.09803921568627451</v>
      </c>
      <c r="J35" s="47"/>
    </row>
    <row r="36" spans="1:10" ht="19.5" customHeight="1" thickBot="1" thickTop="1">
      <c r="A36" s="7" t="s">
        <v>91</v>
      </c>
      <c r="B36" s="9" t="s">
        <v>445</v>
      </c>
      <c r="C36" s="87">
        <v>37700</v>
      </c>
      <c r="D36" s="87">
        <v>30304</v>
      </c>
      <c r="E36" s="87">
        <v>28000</v>
      </c>
      <c r="F36" s="87">
        <v>24500</v>
      </c>
      <c r="G36" s="87">
        <v>10000</v>
      </c>
      <c r="H36" s="87">
        <v>13000</v>
      </c>
      <c r="I36" s="189">
        <f t="shared" si="0"/>
        <v>0.3</v>
      </c>
      <c r="J36" s="47"/>
    </row>
    <row r="37" spans="1:10" ht="19.5" customHeight="1" thickBot="1" thickTop="1">
      <c r="A37" s="11" t="s">
        <v>557</v>
      </c>
      <c r="B37" s="9" t="s">
        <v>554</v>
      </c>
      <c r="C37" s="87">
        <v>0</v>
      </c>
      <c r="D37" s="87">
        <v>12888.32</v>
      </c>
      <c r="E37" s="87">
        <v>50180</v>
      </c>
      <c r="F37" s="87">
        <v>23193.32</v>
      </c>
      <c r="G37" s="87">
        <v>50000</v>
      </c>
      <c r="H37" s="87">
        <v>35000</v>
      </c>
      <c r="I37" s="189">
        <f t="shared" si="0"/>
        <v>-0.3</v>
      </c>
      <c r="J37" s="47"/>
    </row>
    <row r="38" spans="1:10" ht="19.5" customHeight="1" thickBot="1" thickTop="1">
      <c r="A38" s="11" t="s">
        <v>558</v>
      </c>
      <c r="B38" s="9" t="s">
        <v>552</v>
      </c>
      <c r="C38" s="87">
        <v>0</v>
      </c>
      <c r="D38" s="87">
        <v>0</v>
      </c>
      <c r="E38" s="87">
        <v>5000</v>
      </c>
      <c r="F38" s="87">
        <v>3850</v>
      </c>
      <c r="G38" s="87">
        <v>5000</v>
      </c>
      <c r="H38" s="87">
        <v>5000</v>
      </c>
      <c r="I38" s="189">
        <f t="shared" si="0"/>
        <v>0</v>
      </c>
      <c r="J38" s="47"/>
    </row>
    <row r="39" spans="1:10" ht="19.5" customHeight="1" thickBot="1" thickTop="1">
      <c r="A39" s="9" t="s">
        <v>81</v>
      </c>
      <c r="B39" s="9" t="s">
        <v>324</v>
      </c>
      <c r="C39" s="87">
        <v>2000</v>
      </c>
      <c r="D39" s="87">
        <v>482</v>
      </c>
      <c r="E39" s="87">
        <v>12000</v>
      </c>
      <c r="F39" s="87">
        <v>22723.46</v>
      </c>
      <c r="G39" s="87">
        <v>6000</v>
      </c>
      <c r="H39" s="87">
        <v>4000</v>
      </c>
      <c r="I39" s="189">
        <f t="shared" si="0"/>
        <v>-0.3333333333333333</v>
      </c>
      <c r="J39" s="47"/>
    </row>
    <row r="40" spans="1:9" ht="19.5" customHeight="1" thickBot="1" thickTop="1">
      <c r="A40" s="7" t="s">
        <v>82</v>
      </c>
      <c r="B40" s="9" t="s">
        <v>325</v>
      </c>
      <c r="C40" s="87">
        <v>8000</v>
      </c>
      <c r="D40" s="87">
        <v>7924.72</v>
      </c>
      <c r="E40" s="87">
        <v>8000</v>
      </c>
      <c r="F40" s="87">
        <v>9133.36</v>
      </c>
      <c r="G40" s="87">
        <v>10000</v>
      </c>
      <c r="H40" s="87">
        <v>10500</v>
      </c>
      <c r="I40" s="189">
        <f t="shared" si="0"/>
        <v>0.05</v>
      </c>
    </row>
    <row r="41" spans="1:9" ht="19.5" customHeight="1" thickBot="1" thickTop="1">
      <c r="A41" s="7" t="s">
        <v>83</v>
      </c>
      <c r="B41" s="9" t="s">
        <v>326</v>
      </c>
      <c r="C41" s="87">
        <v>9000</v>
      </c>
      <c r="D41" s="87">
        <v>12047.8</v>
      </c>
      <c r="E41" s="87">
        <v>10000</v>
      </c>
      <c r="F41" s="87">
        <v>12277.43</v>
      </c>
      <c r="G41" s="87">
        <v>13000</v>
      </c>
      <c r="H41" s="87">
        <v>13500</v>
      </c>
      <c r="I41" s="189">
        <f t="shared" si="0"/>
        <v>0.038461538461538464</v>
      </c>
    </row>
    <row r="42" spans="1:9" ht="19.5" customHeight="1" thickBot="1" thickTop="1">
      <c r="A42" s="7" t="s">
        <v>84</v>
      </c>
      <c r="B42" s="9" t="s">
        <v>689</v>
      </c>
      <c r="C42" s="88">
        <v>100</v>
      </c>
      <c r="D42" s="87">
        <v>0</v>
      </c>
      <c r="E42" s="87">
        <v>500</v>
      </c>
      <c r="F42" s="87">
        <v>0</v>
      </c>
      <c r="G42" s="87">
        <v>0</v>
      </c>
      <c r="H42" s="87">
        <v>0</v>
      </c>
      <c r="I42" s="189">
        <v>0</v>
      </c>
    </row>
    <row r="43" spans="1:10" ht="19.5" customHeight="1" thickBot="1" thickTop="1">
      <c r="A43" s="7" t="s">
        <v>85</v>
      </c>
      <c r="B43" s="9" t="s">
        <v>328</v>
      </c>
      <c r="C43" s="87">
        <v>7000</v>
      </c>
      <c r="D43" s="87">
        <v>7630.38</v>
      </c>
      <c r="E43" s="87">
        <v>7000</v>
      </c>
      <c r="F43" s="87">
        <v>7099.05</v>
      </c>
      <c r="G43" s="87">
        <v>8000</v>
      </c>
      <c r="H43" s="87">
        <v>8000</v>
      </c>
      <c r="I43" s="189">
        <f t="shared" si="0"/>
        <v>0</v>
      </c>
      <c r="J43" s="47"/>
    </row>
    <row r="44" spans="1:9" ht="19.5" customHeight="1" thickBot="1" thickTop="1">
      <c r="A44" s="7" t="s">
        <v>86</v>
      </c>
      <c r="B44" s="9" t="s">
        <v>329</v>
      </c>
      <c r="C44" s="87">
        <v>2000</v>
      </c>
      <c r="D44" s="87">
        <v>2063.34</v>
      </c>
      <c r="E44" s="87">
        <v>2000</v>
      </c>
      <c r="F44" s="87">
        <v>2238.75</v>
      </c>
      <c r="G44" s="87">
        <v>2500</v>
      </c>
      <c r="H44" s="87">
        <v>2500</v>
      </c>
      <c r="I44" s="189">
        <f t="shared" si="0"/>
        <v>0</v>
      </c>
    </row>
    <row r="45" spans="1:10" ht="19.5" customHeight="1" thickBot="1" thickTop="1">
      <c r="A45" s="7" t="s">
        <v>87</v>
      </c>
      <c r="B45" s="9" t="s">
        <v>330</v>
      </c>
      <c r="C45" s="87">
        <v>15000</v>
      </c>
      <c r="D45" s="87">
        <v>24845.93</v>
      </c>
      <c r="E45" s="87">
        <v>15000</v>
      </c>
      <c r="F45" s="87">
        <v>7500</v>
      </c>
      <c r="G45" s="87">
        <v>15000</v>
      </c>
      <c r="H45" s="87">
        <v>15000</v>
      </c>
      <c r="I45" s="189">
        <f t="shared" si="0"/>
        <v>0</v>
      </c>
      <c r="J45" s="47"/>
    </row>
    <row r="46" spans="1:10" ht="19.5" customHeight="1" thickBot="1" thickTop="1">
      <c r="A46" s="9" t="s">
        <v>88</v>
      </c>
      <c r="B46" s="9" t="s">
        <v>331</v>
      </c>
      <c r="C46" s="87">
        <v>1500</v>
      </c>
      <c r="D46" s="87">
        <v>400</v>
      </c>
      <c r="E46" s="87">
        <v>1500</v>
      </c>
      <c r="F46" s="87">
        <v>514.43</v>
      </c>
      <c r="G46" s="87">
        <v>1500</v>
      </c>
      <c r="H46" s="87">
        <v>1500</v>
      </c>
      <c r="I46" s="189">
        <f t="shared" si="0"/>
        <v>0</v>
      </c>
      <c r="J46" s="47"/>
    </row>
    <row r="47" spans="1:10" ht="19.5" customHeight="1" thickBot="1" thickTop="1">
      <c r="A47" s="7" t="s">
        <v>89</v>
      </c>
      <c r="B47" s="9" t="s">
        <v>332</v>
      </c>
      <c r="C47" s="87">
        <v>6161</v>
      </c>
      <c r="D47" s="87">
        <v>6246</v>
      </c>
      <c r="E47" s="87">
        <v>6362</v>
      </c>
      <c r="F47" s="87">
        <v>6362</v>
      </c>
      <c r="G47" s="87">
        <v>6595</v>
      </c>
      <c r="H47" s="87">
        <v>6750</v>
      </c>
      <c r="I47" s="189">
        <f t="shared" si="0"/>
        <v>0.02350265352539803</v>
      </c>
      <c r="J47" s="47" t="s">
        <v>30</v>
      </c>
    </row>
    <row r="48" spans="1:10" ht="19.5" customHeight="1" thickBot="1" thickTop="1">
      <c r="A48" s="7" t="s">
        <v>95</v>
      </c>
      <c r="B48" s="9" t="s">
        <v>336</v>
      </c>
      <c r="C48" s="87">
        <v>22500</v>
      </c>
      <c r="D48" s="87">
        <v>23409</v>
      </c>
      <c r="E48" s="87">
        <v>23100</v>
      </c>
      <c r="F48" s="87">
        <v>25697</v>
      </c>
      <c r="G48" s="87">
        <v>24500</v>
      </c>
      <c r="H48" s="87">
        <v>27000</v>
      </c>
      <c r="I48" s="189">
        <f t="shared" si="0"/>
        <v>0.10204081632653061</v>
      </c>
      <c r="J48" s="46" t="s">
        <v>30</v>
      </c>
    </row>
    <row r="49" spans="1:9" ht="19.5" customHeight="1" thickBot="1" thickTop="1">
      <c r="A49" s="6" t="s">
        <v>96</v>
      </c>
      <c r="B49" s="6" t="s">
        <v>337</v>
      </c>
      <c r="C49" s="87">
        <v>500</v>
      </c>
      <c r="D49" s="87">
        <v>0</v>
      </c>
      <c r="E49" s="87">
        <v>500</v>
      </c>
      <c r="F49" s="87">
        <v>0</v>
      </c>
      <c r="G49" s="87">
        <v>500</v>
      </c>
      <c r="H49" s="87">
        <v>500</v>
      </c>
      <c r="I49" s="189">
        <f t="shared" si="0"/>
        <v>0</v>
      </c>
    </row>
    <row r="50" spans="1:9" ht="19.5" customHeight="1" thickBot="1" thickTop="1">
      <c r="A50" s="7" t="s">
        <v>97</v>
      </c>
      <c r="B50" s="9" t="s">
        <v>338</v>
      </c>
      <c r="C50" s="87">
        <v>1000</v>
      </c>
      <c r="D50" s="87">
        <v>928.29</v>
      </c>
      <c r="E50" s="87">
        <v>1000</v>
      </c>
      <c r="F50" s="87">
        <v>874.22</v>
      </c>
      <c r="G50" s="87">
        <v>1000</v>
      </c>
      <c r="H50" s="87">
        <v>1000</v>
      </c>
      <c r="I50" s="189">
        <f t="shared" si="0"/>
        <v>0</v>
      </c>
    </row>
    <row r="51" spans="1:10" ht="19.5" customHeight="1" thickBot="1" thickTop="1">
      <c r="A51" s="7" t="s">
        <v>98</v>
      </c>
      <c r="B51" s="9" t="s">
        <v>339</v>
      </c>
      <c r="C51" s="87">
        <v>52141</v>
      </c>
      <c r="D51" s="87">
        <v>50432</v>
      </c>
      <c r="E51" s="87">
        <v>52141</v>
      </c>
      <c r="F51" s="87">
        <v>51148</v>
      </c>
      <c r="G51" s="87">
        <v>52000</v>
      </c>
      <c r="H51" s="87">
        <v>55000</v>
      </c>
      <c r="I51" s="189">
        <f t="shared" si="0"/>
        <v>0.057692307692307696</v>
      </c>
      <c r="J51" s="47"/>
    </row>
    <row r="52" spans="1:9" ht="19.5" customHeight="1" thickBot="1" thickTop="1">
      <c r="A52" s="95"/>
      <c r="B52" s="95" t="s">
        <v>11</v>
      </c>
      <c r="C52" s="17">
        <f aca="true" t="shared" si="1" ref="C52:H52">SUM(C3:C51)</f>
        <v>628047</v>
      </c>
      <c r="D52" s="17">
        <f t="shared" si="1"/>
        <v>702148.22</v>
      </c>
      <c r="E52" s="17">
        <f t="shared" si="1"/>
        <v>767865.701</v>
      </c>
      <c r="F52" s="17">
        <f t="shared" si="1"/>
        <v>736348.4600000001</v>
      </c>
      <c r="G52" s="17">
        <f t="shared" si="1"/>
        <v>784743.9199999999</v>
      </c>
      <c r="H52" s="17">
        <f t="shared" si="1"/>
        <v>821658</v>
      </c>
      <c r="I52" s="189">
        <f t="shared" si="0"/>
        <v>0.04703965084559059</v>
      </c>
    </row>
    <row r="53" spans="1:9" ht="19.5" customHeight="1" thickTop="1">
      <c r="A53" s="3"/>
      <c r="B53" s="3"/>
      <c r="C53" s="10"/>
      <c r="D53" s="10"/>
      <c r="E53" s="10"/>
      <c r="F53" s="10"/>
      <c r="G53" s="10"/>
      <c r="H53" s="10"/>
      <c r="I53" s="96"/>
    </row>
    <row r="54" spans="1:9" ht="19.5" customHeight="1">
      <c r="A54" s="4"/>
      <c r="B54" s="4" t="s">
        <v>545</v>
      </c>
      <c r="C54" s="10"/>
      <c r="D54" s="10"/>
      <c r="E54" s="10"/>
      <c r="F54" s="10"/>
      <c r="G54" s="10"/>
      <c r="H54" s="10"/>
      <c r="I54" s="96"/>
    </row>
    <row r="55" spans="1:9" ht="19.5" customHeight="1" thickBot="1">
      <c r="A55" s="5" t="s">
        <v>99</v>
      </c>
      <c r="B55" s="58" t="s">
        <v>340</v>
      </c>
      <c r="C55" s="97">
        <v>0</v>
      </c>
      <c r="D55" s="97">
        <v>260.82</v>
      </c>
      <c r="E55" s="97">
        <v>0</v>
      </c>
      <c r="F55" s="97">
        <v>0</v>
      </c>
      <c r="G55" s="97">
        <v>0</v>
      </c>
      <c r="H55" s="97">
        <v>0</v>
      </c>
      <c r="I55" s="190">
        <v>0</v>
      </c>
    </row>
    <row r="56" spans="1:10" ht="19.5" customHeight="1" thickBot="1" thickTop="1">
      <c r="A56" s="5" t="s">
        <v>100</v>
      </c>
      <c r="B56" s="58" t="s">
        <v>446</v>
      </c>
      <c r="C56" s="17">
        <v>24000</v>
      </c>
      <c r="D56" s="17">
        <v>23607.39</v>
      </c>
      <c r="E56" s="17">
        <v>24000</v>
      </c>
      <c r="F56" s="17">
        <v>24701.39</v>
      </c>
      <c r="G56" s="17">
        <v>31000</v>
      </c>
      <c r="H56" s="17">
        <v>32000</v>
      </c>
      <c r="I56" s="189">
        <f>(H56-G56)/G56</f>
        <v>0.03225806451612903</v>
      </c>
      <c r="J56" s="47"/>
    </row>
    <row r="57" spans="1:10" ht="19.5" customHeight="1" thickBot="1" thickTop="1">
      <c r="A57" s="58" t="s">
        <v>101</v>
      </c>
      <c r="B57" s="58" t="s">
        <v>536</v>
      </c>
      <c r="C57" s="17">
        <v>87480</v>
      </c>
      <c r="D57" s="17">
        <v>64889.97</v>
      </c>
      <c r="E57" s="17">
        <v>64500</v>
      </c>
      <c r="F57" s="17">
        <v>68223.47</v>
      </c>
      <c r="G57" s="17">
        <v>0</v>
      </c>
      <c r="H57" s="17">
        <v>0</v>
      </c>
      <c r="I57" s="189">
        <v>0</v>
      </c>
      <c r="J57" s="47"/>
    </row>
    <row r="58" spans="1:9" ht="19.5" customHeight="1" thickBot="1" thickTop="1">
      <c r="A58" s="5" t="s">
        <v>102</v>
      </c>
      <c r="B58" s="58" t="s">
        <v>341</v>
      </c>
      <c r="C58" s="17">
        <v>1500</v>
      </c>
      <c r="D58" s="17">
        <v>0</v>
      </c>
      <c r="E58" s="17">
        <v>1500</v>
      </c>
      <c r="F58" s="17">
        <v>0</v>
      </c>
      <c r="G58" s="17">
        <v>1500</v>
      </c>
      <c r="H58" s="17">
        <v>1500</v>
      </c>
      <c r="I58" s="189">
        <f>(H58-G58)/G58</f>
        <v>0</v>
      </c>
    </row>
    <row r="59" spans="1:10" ht="19.5" customHeight="1" thickBot="1" thickTop="1">
      <c r="A59" s="7" t="s">
        <v>103</v>
      </c>
      <c r="B59" s="9" t="s">
        <v>342</v>
      </c>
      <c r="C59" s="17">
        <v>14500</v>
      </c>
      <c r="D59" s="17">
        <v>14500</v>
      </c>
      <c r="E59" s="17">
        <v>14500</v>
      </c>
      <c r="F59" s="17">
        <v>15002.5</v>
      </c>
      <c r="G59" s="17">
        <v>14500</v>
      </c>
      <c r="H59" s="17">
        <v>15000</v>
      </c>
      <c r="I59" s="189">
        <f>(H59-G59)/G59</f>
        <v>0.034482758620689655</v>
      </c>
      <c r="J59" s="47"/>
    </row>
    <row r="60" spans="1:10" ht="19.5" customHeight="1" thickBot="1" thickTop="1">
      <c r="A60" s="95"/>
      <c r="B60" s="95" t="s">
        <v>27</v>
      </c>
      <c r="C60" s="17">
        <f aca="true" t="shared" si="2" ref="C60:H60">SUM(C55:C59)</f>
        <v>127480</v>
      </c>
      <c r="D60" s="17">
        <f t="shared" si="2"/>
        <v>103258.18</v>
      </c>
      <c r="E60" s="17">
        <f t="shared" si="2"/>
        <v>104500</v>
      </c>
      <c r="F60" s="17">
        <f t="shared" si="2"/>
        <v>107927.36</v>
      </c>
      <c r="G60" s="17">
        <f t="shared" si="2"/>
        <v>47000</v>
      </c>
      <c r="H60" s="17">
        <f t="shared" si="2"/>
        <v>48500</v>
      </c>
      <c r="I60" s="189">
        <f>(H60-G60)/G60</f>
        <v>0.031914893617021274</v>
      </c>
      <c r="J60" s="47"/>
    </row>
    <row r="61" spans="1:10" ht="19.5" customHeight="1" thickTop="1">
      <c r="A61" s="3"/>
      <c r="B61" s="3"/>
      <c r="C61" s="28"/>
      <c r="D61" s="28"/>
      <c r="E61" s="28"/>
      <c r="F61" s="28"/>
      <c r="G61" s="28"/>
      <c r="H61" s="28"/>
      <c r="I61" s="96"/>
      <c r="J61" s="47"/>
    </row>
    <row r="62" spans="1:10" ht="19.5" customHeight="1">
      <c r="A62" s="4"/>
      <c r="B62" s="4" t="s">
        <v>25</v>
      </c>
      <c r="C62" s="10"/>
      <c r="D62" s="10"/>
      <c r="E62" s="10"/>
      <c r="F62" s="10"/>
      <c r="G62" s="10"/>
      <c r="H62" s="10"/>
      <c r="I62" s="96"/>
      <c r="J62" s="47"/>
    </row>
    <row r="63" spans="1:10" ht="19.5" customHeight="1" thickBot="1">
      <c r="A63" s="7" t="s">
        <v>104</v>
      </c>
      <c r="B63" s="9" t="s">
        <v>343</v>
      </c>
      <c r="C63" s="28">
        <v>88468</v>
      </c>
      <c r="D63" s="28">
        <v>99239.081</v>
      </c>
      <c r="E63" s="28">
        <v>104853</v>
      </c>
      <c r="F63" s="28">
        <v>111805.36</v>
      </c>
      <c r="G63" s="28">
        <v>131107</v>
      </c>
      <c r="H63" s="28">
        <v>147139.2</v>
      </c>
      <c r="I63" s="96">
        <f>(H63-G63)/G63</f>
        <v>0.12228332583309824</v>
      </c>
      <c r="J63" s="51" t="s">
        <v>30</v>
      </c>
    </row>
    <row r="64" spans="1:10" ht="19.5" customHeight="1" thickBot="1" thickTop="1">
      <c r="A64" s="9" t="s">
        <v>559</v>
      </c>
      <c r="B64" s="9" t="s">
        <v>52</v>
      </c>
      <c r="C64" s="17">
        <v>0</v>
      </c>
      <c r="D64" s="17">
        <v>0</v>
      </c>
      <c r="E64" s="17">
        <v>1000</v>
      </c>
      <c r="F64" s="17">
        <v>0</v>
      </c>
      <c r="G64" s="17">
        <v>1000</v>
      </c>
      <c r="H64" s="17">
        <v>1000</v>
      </c>
      <c r="I64" s="189">
        <f aca="true" t="shared" si="3" ref="I64:I83">(H64-G64)/G64</f>
        <v>0</v>
      </c>
      <c r="J64" s="51"/>
    </row>
    <row r="65" spans="1:10" ht="19.5" customHeight="1" thickBot="1" thickTop="1">
      <c r="A65" s="7" t="s">
        <v>105</v>
      </c>
      <c r="B65" s="9" t="s">
        <v>303</v>
      </c>
      <c r="C65" s="17">
        <v>6812</v>
      </c>
      <c r="D65" s="17">
        <v>7591.93</v>
      </c>
      <c r="E65" s="17">
        <f>SUM(E63+E64)*7.7%</f>
        <v>8150.681</v>
      </c>
      <c r="F65" s="17">
        <v>8344.34</v>
      </c>
      <c r="G65" s="17">
        <v>10172</v>
      </c>
      <c r="H65" s="17">
        <v>11407</v>
      </c>
      <c r="I65" s="189">
        <f t="shared" si="3"/>
        <v>0.12141171844278412</v>
      </c>
      <c r="J65" s="51"/>
    </row>
    <row r="66" spans="1:10" ht="19.5" customHeight="1" thickBot="1" thickTop="1">
      <c r="A66" s="7" t="s">
        <v>106</v>
      </c>
      <c r="B66" s="9" t="s">
        <v>304</v>
      </c>
      <c r="C66" s="17">
        <v>5529</v>
      </c>
      <c r="D66" s="17">
        <v>5747.9</v>
      </c>
      <c r="E66" s="17">
        <v>7145</v>
      </c>
      <c r="F66" s="17">
        <v>7269.95</v>
      </c>
      <c r="G66" s="17">
        <v>8917</v>
      </c>
      <c r="H66" s="17">
        <v>9999</v>
      </c>
      <c r="I66" s="189">
        <f t="shared" si="3"/>
        <v>0.12134125827071886</v>
      </c>
      <c r="J66" s="51"/>
    </row>
    <row r="67" spans="1:10" ht="19.5" customHeight="1" thickBot="1" thickTop="1">
      <c r="A67" s="7" t="s">
        <v>107</v>
      </c>
      <c r="B67" s="9" t="s">
        <v>305</v>
      </c>
      <c r="C67" s="17">
        <v>39996</v>
      </c>
      <c r="D67" s="17">
        <v>39107.75</v>
      </c>
      <c r="E67" s="17">
        <v>40586</v>
      </c>
      <c r="F67" s="17">
        <v>45823.86</v>
      </c>
      <c r="G67" s="17">
        <v>50411</v>
      </c>
      <c r="H67" s="17">
        <v>52660</v>
      </c>
      <c r="I67" s="189">
        <f t="shared" si="3"/>
        <v>0.0446132788478705</v>
      </c>
      <c r="J67" s="47" t="s">
        <v>30</v>
      </c>
    </row>
    <row r="68" spans="1:9" ht="19.5" customHeight="1" thickBot="1" thickTop="1">
      <c r="A68" s="7" t="s">
        <v>108</v>
      </c>
      <c r="B68" s="9" t="s">
        <v>307</v>
      </c>
      <c r="C68" s="17">
        <v>575</v>
      </c>
      <c r="D68" s="17">
        <v>545.85</v>
      </c>
      <c r="E68" s="17">
        <v>575</v>
      </c>
      <c r="F68" s="17">
        <v>627.69</v>
      </c>
      <c r="G68" s="17">
        <v>850</v>
      </c>
      <c r="H68" s="17">
        <v>900</v>
      </c>
      <c r="I68" s="189">
        <f t="shared" si="3"/>
        <v>0.058823529411764705</v>
      </c>
    </row>
    <row r="69" spans="1:9" ht="19.5" customHeight="1" thickBot="1" thickTop="1">
      <c r="A69" s="7" t="s">
        <v>645</v>
      </c>
      <c r="B69" s="9" t="s">
        <v>595</v>
      </c>
      <c r="C69" s="17">
        <v>0</v>
      </c>
      <c r="D69" s="17">
        <v>0</v>
      </c>
      <c r="E69" s="17">
        <v>0</v>
      </c>
      <c r="F69" s="17">
        <v>0</v>
      </c>
      <c r="G69" s="17">
        <v>2000</v>
      </c>
      <c r="H69" s="17">
        <v>2000</v>
      </c>
      <c r="I69" s="189">
        <f t="shared" si="3"/>
        <v>0</v>
      </c>
    </row>
    <row r="70" spans="1:9" ht="19.5" customHeight="1" thickBot="1" thickTop="1">
      <c r="A70" s="7" t="s">
        <v>112</v>
      </c>
      <c r="B70" s="9" t="s">
        <v>704</v>
      </c>
      <c r="C70" s="88">
        <v>800</v>
      </c>
      <c r="D70" s="88">
        <v>694</v>
      </c>
      <c r="E70" s="88">
        <v>800</v>
      </c>
      <c r="F70" s="88">
        <v>917</v>
      </c>
      <c r="G70" s="88">
        <v>1000</v>
      </c>
      <c r="H70" s="88">
        <v>2500</v>
      </c>
      <c r="I70" s="189">
        <f t="shared" si="3"/>
        <v>1.5</v>
      </c>
    </row>
    <row r="71" spans="1:9" ht="19.5" customHeight="1" thickBot="1" thickTop="1">
      <c r="A71" s="7" t="s">
        <v>113</v>
      </c>
      <c r="B71" s="9" t="s">
        <v>705</v>
      </c>
      <c r="C71" s="88">
        <v>600</v>
      </c>
      <c r="D71" s="88">
        <v>427.4</v>
      </c>
      <c r="E71" s="88">
        <v>600</v>
      </c>
      <c r="F71" s="88">
        <v>1283.12</v>
      </c>
      <c r="G71" s="88">
        <v>1000</v>
      </c>
      <c r="H71" s="88">
        <v>250</v>
      </c>
      <c r="I71" s="189">
        <f t="shared" si="3"/>
        <v>-0.75</v>
      </c>
    </row>
    <row r="72" spans="1:9" ht="19.5" customHeight="1" thickBot="1" thickTop="1">
      <c r="A72" s="7" t="s">
        <v>114</v>
      </c>
      <c r="B72" s="9" t="s">
        <v>309</v>
      </c>
      <c r="C72" s="89">
        <v>500</v>
      </c>
      <c r="D72" s="89">
        <v>534</v>
      </c>
      <c r="E72" s="89">
        <v>500</v>
      </c>
      <c r="F72" s="89">
        <v>449</v>
      </c>
      <c r="G72" s="89">
        <v>750</v>
      </c>
      <c r="H72" s="89">
        <v>750</v>
      </c>
      <c r="I72" s="189">
        <f>(H72-G72)/G72</f>
        <v>0</v>
      </c>
    </row>
    <row r="73" spans="1:9" ht="19.5" customHeight="1" thickBot="1" thickTop="1">
      <c r="A73" s="7" t="s">
        <v>109</v>
      </c>
      <c r="B73" s="9" t="s">
        <v>316</v>
      </c>
      <c r="C73" s="88">
        <v>3000</v>
      </c>
      <c r="D73" s="88">
        <v>1964.48</v>
      </c>
      <c r="E73" s="88">
        <v>3000</v>
      </c>
      <c r="F73" s="88">
        <v>2661.29</v>
      </c>
      <c r="G73" s="88">
        <v>3000</v>
      </c>
      <c r="H73" s="88">
        <v>1500</v>
      </c>
      <c r="I73" s="189">
        <f t="shared" si="3"/>
        <v>-0.5</v>
      </c>
    </row>
    <row r="74" spans="1:9" ht="19.5" customHeight="1" thickBot="1" thickTop="1">
      <c r="A74" s="11" t="s">
        <v>560</v>
      </c>
      <c r="B74" s="9" t="s">
        <v>706</v>
      </c>
      <c r="C74" s="88">
        <v>0</v>
      </c>
      <c r="D74" s="88">
        <v>0</v>
      </c>
      <c r="E74" s="88">
        <v>1000</v>
      </c>
      <c r="F74" s="88">
        <v>2592.87</v>
      </c>
      <c r="G74" s="88">
        <v>3000</v>
      </c>
      <c r="H74" s="88">
        <v>1500</v>
      </c>
      <c r="I74" s="189">
        <f>(H74-G74)/G74</f>
        <v>-0.5</v>
      </c>
    </row>
    <row r="75" spans="1:10" ht="19.5" customHeight="1" thickBot="1" thickTop="1">
      <c r="A75" s="7" t="s">
        <v>110</v>
      </c>
      <c r="B75" s="9" t="s">
        <v>344</v>
      </c>
      <c r="C75" s="88">
        <v>400</v>
      </c>
      <c r="D75" s="88">
        <v>400</v>
      </c>
      <c r="E75" s="88">
        <v>400</v>
      </c>
      <c r="F75" s="88">
        <v>400</v>
      </c>
      <c r="G75" s="88">
        <v>800</v>
      </c>
      <c r="H75" s="88">
        <v>500</v>
      </c>
      <c r="I75" s="189">
        <f t="shared" si="3"/>
        <v>-0.375</v>
      </c>
      <c r="J75" s="47"/>
    </row>
    <row r="76" spans="1:9" ht="19.5" customHeight="1" thickBot="1" thickTop="1">
      <c r="A76" s="7" t="s">
        <v>111</v>
      </c>
      <c r="B76" s="9" t="s">
        <v>345</v>
      </c>
      <c r="C76" s="88">
        <v>5000</v>
      </c>
      <c r="D76" s="88">
        <v>1562.08</v>
      </c>
      <c r="E76" s="88">
        <v>4000</v>
      </c>
      <c r="F76" s="88">
        <v>2460.7</v>
      </c>
      <c r="G76" s="88">
        <v>3500</v>
      </c>
      <c r="H76" s="88">
        <v>3000</v>
      </c>
      <c r="I76" s="189">
        <f t="shared" si="3"/>
        <v>-0.14285714285714285</v>
      </c>
    </row>
    <row r="77" spans="1:10" ht="19.5" customHeight="1" thickBot="1" thickTop="1">
      <c r="A77" s="7" t="s">
        <v>115</v>
      </c>
      <c r="B77" s="9" t="s">
        <v>346</v>
      </c>
      <c r="C77" s="88">
        <v>4000</v>
      </c>
      <c r="D77" s="88">
        <v>467.89</v>
      </c>
      <c r="E77" s="88">
        <v>5000</v>
      </c>
      <c r="F77" s="88">
        <v>4552.79</v>
      </c>
      <c r="G77" s="88">
        <v>5000</v>
      </c>
      <c r="H77" s="88">
        <v>5000</v>
      </c>
      <c r="I77" s="189">
        <f t="shared" si="3"/>
        <v>0</v>
      </c>
      <c r="J77" s="47"/>
    </row>
    <row r="78" spans="1:10" ht="19.5" customHeight="1" thickBot="1" thickTop="1">
      <c r="A78" s="7" t="s">
        <v>116</v>
      </c>
      <c r="B78" s="9" t="s">
        <v>333</v>
      </c>
      <c r="C78" s="88">
        <v>8000</v>
      </c>
      <c r="D78" s="88">
        <v>4567.4</v>
      </c>
      <c r="E78" s="88">
        <v>0</v>
      </c>
      <c r="F78" s="88">
        <v>3067.93</v>
      </c>
      <c r="G78" s="88">
        <v>0</v>
      </c>
      <c r="H78" s="88">
        <v>0</v>
      </c>
      <c r="I78" s="189">
        <v>0</v>
      </c>
      <c r="J78" s="47"/>
    </row>
    <row r="79" spans="1:10" ht="19.5" customHeight="1" thickBot="1" thickTop="1">
      <c r="A79" s="9" t="s">
        <v>117</v>
      </c>
      <c r="B79" s="9" t="s">
        <v>347</v>
      </c>
      <c r="C79" s="88">
        <v>20000</v>
      </c>
      <c r="D79" s="88">
        <v>16637.11</v>
      </c>
      <c r="E79" s="88">
        <v>20000</v>
      </c>
      <c r="F79" s="88">
        <v>4239.02</v>
      </c>
      <c r="G79" s="88">
        <v>20000</v>
      </c>
      <c r="H79" s="88">
        <v>15000</v>
      </c>
      <c r="I79" s="189">
        <f>(H79-G79)/G79</f>
        <v>-0.25</v>
      </c>
      <c r="J79" s="47"/>
    </row>
    <row r="80" spans="1:10" ht="19.5" customHeight="1" thickBot="1" thickTop="1">
      <c r="A80" s="7" t="s">
        <v>118</v>
      </c>
      <c r="B80" s="9" t="s">
        <v>348</v>
      </c>
      <c r="C80" s="87">
        <v>5619</v>
      </c>
      <c r="D80" s="87">
        <v>5619</v>
      </c>
      <c r="E80" s="87">
        <v>5700</v>
      </c>
      <c r="F80" s="87">
        <v>5773</v>
      </c>
      <c r="G80" s="87">
        <v>5842</v>
      </c>
      <c r="H80" s="87">
        <v>6000</v>
      </c>
      <c r="I80" s="189">
        <f t="shared" si="3"/>
        <v>0.02704553235193427</v>
      </c>
      <c r="J80" s="47"/>
    </row>
    <row r="81" spans="1:9" ht="19.5" customHeight="1" thickBot="1" thickTop="1">
      <c r="A81" s="7" t="s">
        <v>570</v>
      </c>
      <c r="B81" s="9" t="s">
        <v>548</v>
      </c>
      <c r="C81" s="87">
        <v>0</v>
      </c>
      <c r="D81" s="87">
        <v>0</v>
      </c>
      <c r="E81" s="87">
        <v>2000</v>
      </c>
      <c r="F81" s="87">
        <v>0</v>
      </c>
      <c r="G81" s="87">
        <v>2000</v>
      </c>
      <c r="H81" s="87">
        <v>2000</v>
      </c>
      <c r="I81" s="189">
        <f t="shared" si="3"/>
        <v>0</v>
      </c>
    </row>
    <row r="82" spans="1:9" ht="19.5" customHeight="1" thickBot="1" thickTop="1">
      <c r="A82" s="7" t="s">
        <v>571</v>
      </c>
      <c r="B82" s="9" t="s">
        <v>599</v>
      </c>
      <c r="C82" s="87">
        <v>0</v>
      </c>
      <c r="D82" s="87">
        <v>0</v>
      </c>
      <c r="E82" s="87">
        <v>8000</v>
      </c>
      <c r="F82" s="87">
        <v>8000</v>
      </c>
      <c r="G82" s="87">
        <v>5000</v>
      </c>
      <c r="H82" s="87">
        <v>10000</v>
      </c>
      <c r="I82" s="189">
        <f t="shared" si="3"/>
        <v>1</v>
      </c>
    </row>
    <row r="83" spans="1:9" ht="19.5" customHeight="1" thickBot="1" thickTop="1">
      <c r="A83" s="95"/>
      <c r="B83" s="95" t="s">
        <v>26</v>
      </c>
      <c r="C83" s="17">
        <f aca="true" t="shared" si="4" ref="C83:H83">SUM(C63:C82)</f>
        <v>189299</v>
      </c>
      <c r="D83" s="17">
        <f t="shared" si="4"/>
        <v>185105.87099999998</v>
      </c>
      <c r="E83" s="17">
        <f t="shared" si="4"/>
        <v>213309.68099999998</v>
      </c>
      <c r="F83" s="17">
        <f t="shared" si="4"/>
        <v>210267.92</v>
      </c>
      <c r="G83" s="17">
        <f t="shared" si="4"/>
        <v>255349</v>
      </c>
      <c r="H83" s="17">
        <f t="shared" si="4"/>
        <v>273105.2</v>
      </c>
      <c r="I83" s="189">
        <f t="shared" si="3"/>
        <v>0.06953698663397942</v>
      </c>
    </row>
    <row r="84" spans="1:9" ht="19.5" customHeight="1" thickTop="1">
      <c r="A84" s="3"/>
      <c r="B84" s="3"/>
      <c r="C84" s="28"/>
      <c r="D84" s="28"/>
      <c r="E84" s="28"/>
      <c r="F84" s="28"/>
      <c r="G84" s="28"/>
      <c r="H84" s="28"/>
      <c r="I84" s="96"/>
    </row>
    <row r="85" spans="1:9" ht="19.5" customHeight="1">
      <c r="A85" s="15"/>
      <c r="B85" s="15" t="s">
        <v>1</v>
      </c>
      <c r="I85" s="96"/>
    </row>
    <row r="86" spans="1:10" ht="19.5" customHeight="1" thickBot="1">
      <c r="A86" s="7" t="s">
        <v>119</v>
      </c>
      <c r="B86" s="9" t="s">
        <v>349</v>
      </c>
      <c r="C86" s="20">
        <v>342700</v>
      </c>
      <c r="D86" s="20">
        <v>242218.83</v>
      </c>
      <c r="E86" s="20">
        <v>358987</v>
      </c>
      <c r="F86" s="20">
        <v>179458.9</v>
      </c>
      <c r="G86" s="20">
        <v>384599</v>
      </c>
      <c r="H86" s="20">
        <v>384599</v>
      </c>
      <c r="I86" s="96">
        <f>(H86-G86)/G86</f>
        <v>0</v>
      </c>
      <c r="J86" s="47"/>
    </row>
    <row r="87" spans="1:10" ht="19.5" customHeight="1" thickBot="1" thickTop="1">
      <c r="A87" s="7" t="s">
        <v>120</v>
      </c>
      <c r="B87" s="9" t="s">
        <v>350</v>
      </c>
      <c r="C87" s="87">
        <v>11500</v>
      </c>
      <c r="D87" s="87">
        <v>0</v>
      </c>
      <c r="E87" s="87">
        <v>11500</v>
      </c>
      <c r="F87" s="87">
        <v>2267.91</v>
      </c>
      <c r="G87" s="87">
        <v>11500</v>
      </c>
      <c r="H87" s="87">
        <v>11500</v>
      </c>
      <c r="I87" s="189">
        <f aca="true" t="shared" si="5" ref="I87:I122">(H87-G87)/G87</f>
        <v>0</v>
      </c>
      <c r="J87" s="47"/>
    </row>
    <row r="88" spans="1:10" ht="19.5" customHeight="1" thickBot="1" thickTop="1">
      <c r="A88" s="7" t="s">
        <v>122</v>
      </c>
      <c r="B88" s="9" t="s">
        <v>52</v>
      </c>
      <c r="C88" s="87">
        <v>20000</v>
      </c>
      <c r="D88" s="87">
        <v>8302.2</v>
      </c>
      <c r="E88" s="87">
        <v>20000</v>
      </c>
      <c r="F88" s="87">
        <v>11009.58</v>
      </c>
      <c r="G88" s="87">
        <v>20000</v>
      </c>
      <c r="H88" s="87">
        <v>20000</v>
      </c>
      <c r="I88" s="189">
        <f t="shared" si="5"/>
        <v>0</v>
      </c>
      <c r="J88" s="47"/>
    </row>
    <row r="89" spans="1:10" ht="19.5" customHeight="1" thickBot="1" thickTop="1">
      <c r="A89" s="7" t="s">
        <v>684</v>
      </c>
      <c r="B89" s="9" t="s">
        <v>685</v>
      </c>
      <c r="C89" s="87"/>
      <c r="D89" s="87"/>
      <c r="E89" s="87">
        <v>0</v>
      </c>
      <c r="F89" s="87">
        <v>360</v>
      </c>
      <c r="G89" s="87"/>
      <c r="H89" s="87"/>
      <c r="I89" s="189">
        <v>0</v>
      </c>
      <c r="J89" s="47"/>
    </row>
    <row r="90" spans="1:9" ht="19.5" customHeight="1" thickBot="1" thickTop="1">
      <c r="A90" s="7" t="s">
        <v>121</v>
      </c>
      <c r="B90" s="9" t="s">
        <v>302</v>
      </c>
      <c r="C90" s="87">
        <v>5000</v>
      </c>
      <c r="D90" s="87">
        <v>2499.9</v>
      </c>
      <c r="E90" s="87">
        <v>5000</v>
      </c>
      <c r="F90" s="87">
        <v>2884.5</v>
      </c>
      <c r="G90" s="87">
        <v>5000</v>
      </c>
      <c r="H90" s="87">
        <v>5000</v>
      </c>
      <c r="I90" s="189">
        <f t="shared" si="5"/>
        <v>0</v>
      </c>
    </row>
    <row r="91" spans="1:10" ht="19.5" customHeight="1" thickBot="1" thickTop="1">
      <c r="A91" s="7" t="s">
        <v>123</v>
      </c>
      <c r="B91" s="9" t="s">
        <v>351</v>
      </c>
      <c r="C91" s="87">
        <v>29198</v>
      </c>
      <c r="D91" s="87">
        <v>19313.95</v>
      </c>
      <c r="E91" s="87">
        <v>30453</v>
      </c>
      <c r="F91" s="87">
        <v>14766.04</v>
      </c>
      <c r="G91" s="87">
        <v>34425</v>
      </c>
      <c r="H91" s="87">
        <v>34425</v>
      </c>
      <c r="I91" s="189">
        <f t="shared" si="5"/>
        <v>0</v>
      </c>
      <c r="J91" s="47"/>
    </row>
    <row r="92" spans="1:10" ht="19.5" customHeight="1" thickBot="1" thickTop="1">
      <c r="A92" s="7" t="s">
        <v>124</v>
      </c>
      <c r="B92" s="9" t="s">
        <v>304</v>
      </c>
      <c r="C92" s="87">
        <v>31374</v>
      </c>
      <c r="D92" s="87">
        <v>22015.97</v>
      </c>
      <c r="E92" s="87">
        <v>38184</v>
      </c>
      <c r="F92" s="87">
        <v>19575.96</v>
      </c>
      <c r="G92" s="87">
        <v>40392</v>
      </c>
      <c r="H92" s="87">
        <v>40392</v>
      </c>
      <c r="I92" s="189">
        <f t="shared" si="5"/>
        <v>0</v>
      </c>
      <c r="J92" s="47"/>
    </row>
    <row r="93" spans="1:10" ht="19.5" customHeight="1" thickBot="1" thickTop="1">
      <c r="A93" s="7" t="s">
        <v>125</v>
      </c>
      <c r="B93" s="9" t="s">
        <v>305</v>
      </c>
      <c r="C93" s="87">
        <v>95064</v>
      </c>
      <c r="D93" s="87">
        <v>65185.68</v>
      </c>
      <c r="E93" s="87">
        <v>83590</v>
      </c>
      <c r="F93" s="87">
        <v>39052.6</v>
      </c>
      <c r="G93" s="87">
        <v>87243</v>
      </c>
      <c r="H93" s="87">
        <v>87243</v>
      </c>
      <c r="I93" s="189">
        <f t="shared" si="5"/>
        <v>0</v>
      </c>
      <c r="J93" s="47"/>
    </row>
    <row r="94" spans="1:10" ht="19.5" customHeight="1" thickBot="1" thickTop="1">
      <c r="A94" s="7" t="s">
        <v>126</v>
      </c>
      <c r="B94" s="9" t="s">
        <v>306</v>
      </c>
      <c r="C94" s="87">
        <v>0</v>
      </c>
      <c r="D94" s="87">
        <v>520.5</v>
      </c>
      <c r="E94" s="87">
        <v>1041</v>
      </c>
      <c r="F94" s="87">
        <v>274.75</v>
      </c>
      <c r="G94" s="87">
        <v>522</v>
      </c>
      <c r="H94" s="87">
        <v>522</v>
      </c>
      <c r="I94" s="189">
        <f t="shared" si="5"/>
        <v>0</v>
      </c>
      <c r="J94" s="47"/>
    </row>
    <row r="95" spans="1:9" ht="19.5" customHeight="1" thickBot="1" thickTop="1">
      <c r="A95" s="9" t="s">
        <v>127</v>
      </c>
      <c r="B95" s="9" t="s">
        <v>307</v>
      </c>
      <c r="C95" s="87">
        <v>1991</v>
      </c>
      <c r="D95" s="87">
        <v>1391.64</v>
      </c>
      <c r="E95" s="87">
        <v>1515</v>
      </c>
      <c r="F95" s="87">
        <v>1024.23</v>
      </c>
      <c r="G95" s="87">
        <v>2070</v>
      </c>
      <c r="H95" s="87">
        <v>2070</v>
      </c>
      <c r="I95" s="189">
        <f t="shared" si="5"/>
        <v>0</v>
      </c>
    </row>
    <row r="96" spans="1:9" ht="19.5" customHeight="1" thickBot="1" thickTop="1">
      <c r="A96" s="9" t="s">
        <v>128</v>
      </c>
      <c r="B96" s="9" t="s">
        <v>352</v>
      </c>
      <c r="C96" s="87">
        <v>624</v>
      </c>
      <c r="D96" s="87">
        <v>328.41</v>
      </c>
      <c r="E96" s="87">
        <v>535</v>
      </c>
      <c r="F96" s="87">
        <v>364.5</v>
      </c>
      <c r="G96" s="87">
        <v>600</v>
      </c>
      <c r="H96" s="87">
        <v>600</v>
      </c>
      <c r="I96" s="189">
        <f t="shared" si="5"/>
        <v>0</v>
      </c>
    </row>
    <row r="97" spans="1:10" ht="19.5" customHeight="1" thickBot="1" thickTop="1">
      <c r="A97" s="9" t="s">
        <v>129</v>
      </c>
      <c r="B97" s="9" t="s">
        <v>353</v>
      </c>
      <c r="C97" s="87">
        <v>1500</v>
      </c>
      <c r="D97" s="87">
        <v>713</v>
      </c>
      <c r="E97" s="87">
        <v>2000</v>
      </c>
      <c r="F97" s="87">
        <v>713</v>
      </c>
      <c r="G97" s="87">
        <v>2000</v>
      </c>
      <c r="H97" s="87">
        <v>2000</v>
      </c>
      <c r="I97" s="189">
        <f t="shared" si="5"/>
        <v>0</v>
      </c>
      <c r="J97" s="47"/>
    </row>
    <row r="98" spans="1:10" ht="19.5" customHeight="1" thickBot="1" thickTop="1">
      <c r="A98" s="9" t="s">
        <v>130</v>
      </c>
      <c r="B98" s="9" t="s">
        <v>354</v>
      </c>
      <c r="C98" s="87">
        <v>500</v>
      </c>
      <c r="D98" s="87">
        <v>28</v>
      </c>
      <c r="E98" s="87">
        <v>500</v>
      </c>
      <c r="F98" s="87">
        <v>178</v>
      </c>
      <c r="G98" s="87">
        <v>500</v>
      </c>
      <c r="H98" s="87">
        <v>500</v>
      </c>
      <c r="I98" s="189">
        <f t="shared" si="5"/>
        <v>0</v>
      </c>
      <c r="J98" s="47"/>
    </row>
    <row r="99" spans="1:10" ht="19.5" customHeight="1" thickBot="1" thickTop="1">
      <c r="A99" s="7" t="s">
        <v>137</v>
      </c>
      <c r="B99" s="9" t="s">
        <v>311</v>
      </c>
      <c r="C99" s="87">
        <v>5000</v>
      </c>
      <c r="D99" s="87">
        <v>2105.44</v>
      </c>
      <c r="E99" s="87">
        <v>5000</v>
      </c>
      <c r="F99" s="87">
        <v>1050.8</v>
      </c>
      <c r="G99" s="87">
        <v>5000</v>
      </c>
      <c r="H99" s="87">
        <v>5000</v>
      </c>
      <c r="I99" s="189">
        <f t="shared" si="5"/>
        <v>0</v>
      </c>
      <c r="J99" s="47"/>
    </row>
    <row r="100" spans="1:9" ht="19.5" customHeight="1" thickBot="1" thickTop="1">
      <c r="A100" s="7" t="s">
        <v>140</v>
      </c>
      <c r="B100" s="9" t="s">
        <v>362</v>
      </c>
      <c r="C100" s="87">
        <v>500</v>
      </c>
      <c r="D100" s="87">
        <v>22.41</v>
      </c>
      <c r="E100" s="87">
        <v>500</v>
      </c>
      <c r="F100" s="87">
        <v>227.7</v>
      </c>
      <c r="G100" s="87">
        <v>500</v>
      </c>
      <c r="H100" s="87">
        <v>500</v>
      </c>
      <c r="I100" s="189">
        <f t="shared" si="5"/>
        <v>0</v>
      </c>
    </row>
    <row r="101" spans="1:10" ht="19.5" customHeight="1" thickBot="1" thickTop="1">
      <c r="A101" s="9" t="s">
        <v>131</v>
      </c>
      <c r="B101" s="9" t="s">
        <v>355</v>
      </c>
      <c r="C101" s="87">
        <v>7600</v>
      </c>
      <c r="D101" s="87">
        <v>6425.7</v>
      </c>
      <c r="E101" s="87">
        <v>7600</v>
      </c>
      <c r="F101" s="87">
        <v>4281.84</v>
      </c>
      <c r="G101" s="87">
        <v>10000</v>
      </c>
      <c r="H101" s="87">
        <v>10000</v>
      </c>
      <c r="I101" s="189">
        <f t="shared" si="5"/>
        <v>0</v>
      </c>
      <c r="J101" s="47"/>
    </row>
    <row r="102" spans="1:10" ht="19.5" customHeight="1" thickBot="1" thickTop="1">
      <c r="A102" s="9" t="s">
        <v>132</v>
      </c>
      <c r="B102" s="9" t="s">
        <v>356</v>
      </c>
      <c r="C102" s="87">
        <v>10000</v>
      </c>
      <c r="D102" s="87">
        <v>1135</v>
      </c>
      <c r="E102" s="87">
        <v>5000</v>
      </c>
      <c r="F102" s="87">
        <v>2919</v>
      </c>
      <c r="G102" s="87">
        <v>4000</v>
      </c>
      <c r="H102" s="87">
        <v>4000</v>
      </c>
      <c r="I102" s="189">
        <f t="shared" si="5"/>
        <v>0</v>
      </c>
      <c r="J102" s="47"/>
    </row>
    <row r="103" spans="1:9" ht="19.5" customHeight="1" thickBot="1" thickTop="1">
      <c r="A103" s="7" t="s">
        <v>133</v>
      </c>
      <c r="B103" s="9" t="s">
        <v>316</v>
      </c>
      <c r="C103" s="87">
        <v>2500</v>
      </c>
      <c r="D103" s="87">
        <v>1092.22</v>
      </c>
      <c r="E103" s="87">
        <v>2500</v>
      </c>
      <c r="F103" s="87">
        <v>1213.98</v>
      </c>
      <c r="G103" s="87">
        <v>2500</v>
      </c>
      <c r="H103" s="87">
        <v>2500</v>
      </c>
      <c r="I103" s="189">
        <f t="shared" si="5"/>
        <v>0</v>
      </c>
    </row>
    <row r="104" spans="1:10" ht="19.5" customHeight="1" thickBot="1" thickTop="1">
      <c r="A104" s="9" t="s">
        <v>134</v>
      </c>
      <c r="B104" s="9" t="s">
        <v>357</v>
      </c>
      <c r="C104" s="87">
        <v>8000</v>
      </c>
      <c r="D104" s="87">
        <v>4196.25</v>
      </c>
      <c r="E104" s="87">
        <v>8000</v>
      </c>
      <c r="F104" s="87">
        <v>5773.97</v>
      </c>
      <c r="G104" s="87">
        <v>8000</v>
      </c>
      <c r="H104" s="87">
        <v>8000</v>
      </c>
      <c r="I104" s="189">
        <f t="shared" si="5"/>
        <v>0</v>
      </c>
      <c r="J104" s="47"/>
    </row>
    <row r="105" spans="1:10" ht="19.5" customHeight="1" thickBot="1" thickTop="1">
      <c r="A105" s="9" t="s">
        <v>135</v>
      </c>
      <c r="B105" s="9" t="s">
        <v>358</v>
      </c>
      <c r="C105" s="87">
        <v>1000</v>
      </c>
      <c r="D105" s="87">
        <v>142.82</v>
      </c>
      <c r="E105" s="87">
        <v>1500</v>
      </c>
      <c r="F105" s="87">
        <v>57.09</v>
      </c>
      <c r="G105" s="87">
        <v>1500</v>
      </c>
      <c r="H105" s="87">
        <v>1500</v>
      </c>
      <c r="I105" s="189">
        <f t="shared" si="5"/>
        <v>0</v>
      </c>
      <c r="J105" s="47"/>
    </row>
    <row r="106" spans="1:10" ht="19.5" customHeight="1" thickBot="1" thickTop="1">
      <c r="A106" s="9" t="s">
        <v>718</v>
      </c>
      <c r="B106" s="9" t="s">
        <v>710</v>
      </c>
      <c r="C106" s="87"/>
      <c r="D106" s="87"/>
      <c r="E106" s="87"/>
      <c r="F106" s="87"/>
      <c r="G106" s="87"/>
      <c r="H106" s="87"/>
      <c r="I106" s="189">
        <v>0</v>
      </c>
      <c r="J106" s="47"/>
    </row>
    <row r="107" spans="1:10" ht="19.5" customHeight="1" thickBot="1" thickTop="1">
      <c r="A107" s="9" t="s">
        <v>138</v>
      </c>
      <c r="B107" s="9" t="s">
        <v>360</v>
      </c>
      <c r="C107" s="87">
        <v>15750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189">
        <v>0</v>
      </c>
      <c r="J107" s="47"/>
    </row>
    <row r="108" spans="1:9" ht="19.5" customHeight="1" thickBot="1" thickTop="1">
      <c r="A108" s="7" t="s">
        <v>139</v>
      </c>
      <c r="B108" s="9" t="s">
        <v>361</v>
      </c>
      <c r="C108" s="87">
        <v>500</v>
      </c>
      <c r="D108" s="87">
        <v>0</v>
      </c>
      <c r="E108" s="87">
        <v>500</v>
      </c>
      <c r="F108" s="87">
        <v>0</v>
      </c>
      <c r="G108" s="87">
        <v>500</v>
      </c>
      <c r="H108" s="87">
        <v>500</v>
      </c>
      <c r="I108" s="189">
        <f t="shared" si="5"/>
        <v>0</v>
      </c>
    </row>
    <row r="109" spans="1:9" ht="19.5" customHeight="1" thickBot="1" thickTop="1">
      <c r="A109" s="7" t="s">
        <v>141</v>
      </c>
      <c r="B109" s="9" t="s">
        <v>363</v>
      </c>
      <c r="C109" s="87">
        <v>10000</v>
      </c>
      <c r="D109" s="87">
        <v>9412.27</v>
      </c>
      <c r="E109" s="87">
        <v>10000</v>
      </c>
      <c r="F109" s="87">
        <v>10006.99</v>
      </c>
      <c r="G109" s="87">
        <v>10500</v>
      </c>
      <c r="H109" s="87">
        <v>10500</v>
      </c>
      <c r="I109" s="189">
        <f t="shared" si="5"/>
        <v>0</v>
      </c>
    </row>
    <row r="110" spans="1:10" ht="19.5" customHeight="1" thickBot="1" thickTop="1">
      <c r="A110" s="9" t="s">
        <v>136</v>
      </c>
      <c r="B110" s="9" t="s">
        <v>359</v>
      </c>
      <c r="C110" s="87">
        <v>44077</v>
      </c>
      <c r="D110" s="87">
        <v>35439.09</v>
      </c>
      <c r="E110" s="87">
        <v>31342</v>
      </c>
      <c r="F110" s="87">
        <v>24806.21</v>
      </c>
      <c r="G110" s="87">
        <v>23910</v>
      </c>
      <c r="H110" s="87">
        <v>23910</v>
      </c>
      <c r="I110" s="189">
        <f t="shared" si="5"/>
        <v>0</v>
      </c>
      <c r="J110" s="47"/>
    </row>
    <row r="111" spans="1:10" ht="19.5" customHeight="1" thickBot="1" thickTop="1">
      <c r="A111" s="7" t="s">
        <v>142</v>
      </c>
      <c r="B111" s="9" t="s">
        <v>364</v>
      </c>
      <c r="C111" s="87">
        <v>800</v>
      </c>
      <c r="D111" s="87">
        <v>0</v>
      </c>
      <c r="E111" s="87">
        <v>800</v>
      </c>
      <c r="F111" s="87">
        <v>0</v>
      </c>
      <c r="G111" s="87">
        <v>800</v>
      </c>
      <c r="H111" s="87">
        <v>800</v>
      </c>
      <c r="I111" s="189">
        <f t="shared" si="5"/>
        <v>0</v>
      </c>
      <c r="J111" s="47"/>
    </row>
    <row r="112" spans="1:10" ht="19.5" customHeight="1" thickBot="1" thickTop="1">
      <c r="A112" s="9" t="s">
        <v>143</v>
      </c>
      <c r="B112" s="9" t="s">
        <v>365</v>
      </c>
      <c r="C112" s="87">
        <v>9500</v>
      </c>
      <c r="D112" s="87">
        <v>6201.84</v>
      </c>
      <c r="E112" s="87">
        <v>5000</v>
      </c>
      <c r="F112" s="87">
        <v>24606.75</v>
      </c>
      <c r="G112" s="87">
        <v>5000</v>
      </c>
      <c r="H112" s="87">
        <v>5000</v>
      </c>
      <c r="I112" s="189">
        <f t="shared" si="5"/>
        <v>0</v>
      </c>
      <c r="J112" s="47"/>
    </row>
    <row r="113" spans="1:10" ht="19.5" customHeight="1" thickBot="1" thickTop="1">
      <c r="A113" s="9" t="s">
        <v>145</v>
      </c>
      <c r="B113" s="9" t="s">
        <v>549</v>
      </c>
      <c r="C113" s="87">
        <v>18000</v>
      </c>
      <c r="D113" s="87">
        <v>14633.72</v>
      </c>
      <c r="E113" s="87">
        <v>15150</v>
      </c>
      <c r="F113" s="87">
        <v>8765.87</v>
      </c>
      <c r="G113" s="87">
        <v>25000</v>
      </c>
      <c r="H113" s="87">
        <v>25000</v>
      </c>
      <c r="I113" s="189">
        <f t="shared" si="5"/>
        <v>0</v>
      </c>
      <c r="J113" s="47"/>
    </row>
    <row r="114" spans="1:10" ht="19.5" customHeight="1" thickBot="1" thickTop="1">
      <c r="A114" s="9" t="s">
        <v>561</v>
      </c>
      <c r="B114" s="9" t="s">
        <v>581</v>
      </c>
      <c r="C114" s="87">
        <v>0</v>
      </c>
      <c r="D114" s="87">
        <v>0</v>
      </c>
      <c r="E114" s="87">
        <v>1050</v>
      </c>
      <c r="F114" s="87">
        <v>392.67</v>
      </c>
      <c r="G114" s="87">
        <v>1000</v>
      </c>
      <c r="H114" s="87">
        <v>1000</v>
      </c>
      <c r="I114" s="189">
        <f t="shared" si="5"/>
        <v>0</v>
      </c>
      <c r="J114" s="47"/>
    </row>
    <row r="115" spans="1:10" ht="19.5" customHeight="1" thickBot="1" thickTop="1">
      <c r="A115" s="7" t="s">
        <v>144</v>
      </c>
      <c r="B115" s="9" t="s">
        <v>366</v>
      </c>
      <c r="C115" s="87">
        <v>1500</v>
      </c>
      <c r="D115" s="87">
        <v>220</v>
      </c>
      <c r="E115" s="87">
        <v>1500</v>
      </c>
      <c r="F115" s="87">
        <v>251.5</v>
      </c>
      <c r="G115" s="87">
        <v>1500</v>
      </c>
      <c r="H115" s="87">
        <v>1500</v>
      </c>
      <c r="I115" s="189">
        <f t="shared" si="5"/>
        <v>0</v>
      </c>
      <c r="J115" s="47"/>
    </row>
    <row r="116" spans="1:10" ht="19.5" customHeight="1" thickBot="1" thickTop="1">
      <c r="A116" s="7" t="s">
        <v>146</v>
      </c>
      <c r="B116" s="9" t="s">
        <v>367</v>
      </c>
      <c r="C116" s="87">
        <v>8000</v>
      </c>
      <c r="D116" s="87">
        <v>4649.07</v>
      </c>
      <c r="E116" s="87">
        <v>8000</v>
      </c>
      <c r="F116" s="87">
        <v>4621.12</v>
      </c>
      <c r="G116" s="87">
        <v>8000</v>
      </c>
      <c r="H116" s="87">
        <v>8000</v>
      </c>
      <c r="I116" s="189">
        <f t="shared" si="5"/>
        <v>0</v>
      </c>
      <c r="J116" s="47"/>
    </row>
    <row r="117" spans="1:10" ht="19.5" customHeight="1" thickBot="1" thickTop="1">
      <c r="A117" s="7" t="s">
        <v>148</v>
      </c>
      <c r="B117" s="9" t="s">
        <v>369</v>
      </c>
      <c r="C117" s="87">
        <v>3500</v>
      </c>
      <c r="D117" s="87">
        <v>2283.44</v>
      </c>
      <c r="E117" s="87">
        <v>3500</v>
      </c>
      <c r="F117" s="87">
        <v>0</v>
      </c>
      <c r="G117" s="87">
        <v>3500</v>
      </c>
      <c r="H117" s="87">
        <v>3500</v>
      </c>
      <c r="I117" s="189">
        <f t="shared" si="5"/>
        <v>0</v>
      </c>
      <c r="J117" s="47"/>
    </row>
    <row r="118" spans="1:10" ht="19.5" customHeight="1" thickBot="1" thickTop="1">
      <c r="A118" s="7" t="s">
        <v>147</v>
      </c>
      <c r="B118" s="9" t="s">
        <v>368</v>
      </c>
      <c r="C118" s="87">
        <v>6000</v>
      </c>
      <c r="D118" s="87">
        <v>948.37</v>
      </c>
      <c r="E118" s="87">
        <v>23000</v>
      </c>
      <c r="F118" s="87">
        <v>8641.32</v>
      </c>
      <c r="G118" s="87">
        <v>0</v>
      </c>
      <c r="H118" s="87">
        <v>0</v>
      </c>
      <c r="I118" s="189">
        <v>0</v>
      </c>
      <c r="J118" s="47"/>
    </row>
    <row r="119" spans="1:10" ht="19.5" customHeight="1" thickBot="1" thickTop="1">
      <c r="A119" s="9" t="s">
        <v>149</v>
      </c>
      <c r="B119" s="9" t="s">
        <v>370</v>
      </c>
      <c r="C119" s="87">
        <v>45000</v>
      </c>
      <c r="D119" s="87">
        <v>90535.19</v>
      </c>
      <c r="E119" s="87">
        <v>76000</v>
      </c>
      <c r="F119" s="87">
        <v>0</v>
      </c>
      <c r="G119" s="87">
        <v>0</v>
      </c>
      <c r="H119" s="87">
        <v>0</v>
      </c>
      <c r="I119" s="189">
        <v>0</v>
      </c>
      <c r="J119" s="47"/>
    </row>
    <row r="120" spans="1:10" ht="19.5" customHeight="1" thickBot="1" thickTop="1">
      <c r="A120" s="2" t="s">
        <v>150</v>
      </c>
      <c r="B120" s="6" t="s">
        <v>371</v>
      </c>
      <c r="C120" s="87">
        <v>22500</v>
      </c>
      <c r="D120" s="87">
        <v>22500</v>
      </c>
      <c r="E120" s="87">
        <v>0</v>
      </c>
      <c r="F120" s="87">
        <v>0</v>
      </c>
      <c r="G120" s="87">
        <v>0</v>
      </c>
      <c r="H120" s="87">
        <v>0</v>
      </c>
      <c r="I120" s="189">
        <v>0</v>
      </c>
      <c r="J120" s="47"/>
    </row>
    <row r="121" spans="1:10" ht="19.5" customHeight="1" thickBot="1" thickTop="1">
      <c r="A121" s="6" t="s">
        <v>151</v>
      </c>
      <c r="B121" s="6" t="s">
        <v>372</v>
      </c>
      <c r="C121" s="87">
        <v>10000</v>
      </c>
      <c r="D121" s="87">
        <v>8030</v>
      </c>
      <c r="E121" s="87">
        <v>8749</v>
      </c>
      <c r="F121" s="87">
        <v>8749</v>
      </c>
      <c r="G121" s="87">
        <v>10000</v>
      </c>
      <c r="H121" s="87">
        <v>10000</v>
      </c>
      <c r="I121" s="189">
        <f t="shared" si="5"/>
        <v>0</v>
      </c>
      <c r="J121" s="47"/>
    </row>
    <row r="122" spans="1:10" ht="19.5" customHeight="1" thickBot="1" thickTop="1">
      <c r="A122" s="95"/>
      <c r="B122" s="95" t="s">
        <v>12</v>
      </c>
      <c r="C122" s="17">
        <f>SUM(C86:C121)</f>
        <v>769178</v>
      </c>
      <c r="D122" s="17">
        <f>SUM(D86:D121)</f>
        <v>572490.9099999999</v>
      </c>
      <c r="E122" s="17">
        <f>SUM(E86:E121)</f>
        <v>767996</v>
      </c>
      <c r="F122" s="17">
        <f>SUM(F86:F121)</f>
        <v>378295.77999999997</v>
      </c>
      <c r="G122" s="17">
        <f>SUM(G86:G121)</f>
        <v>710061</v>
      </c>
      <c r="H122" s="17">
        <v>710061</v>
      </c>
      <c r="I122" s="189">
        <f t="shared" si="5"/>
        <v>0</v>
      </c>
      <c r="J122" s="47"/>
    </row>
    <row r="123" spans="1:9" ht="19.5" customHeight="1" thickTop="1">
      <c r="A123" s="3"/>
      <c r="B123" s="3"/>
      <c r="C123" s="28"/>
      <c r="D123" s="28"/>
      <c r="E123" s="28"/>
      <c r="F123" s="28"/>
      <c r="G123" s="28"/>
      <c r="H123" s="28"/>
      <c r="I123" s="96"/>
    </row>
    <row r="124" spans="1:10" ht="19.5" customHeight="1">
      <c r="A124" s="15"/>
      <c r="B124" s="15" t="s">
        <v>2</v>
      </c>
      <c r="I124" s="96"/>
      <c r="J124" s="47"/>
    </row>
    <row r="125" spans="1:10" ht="19.5" customHeight="1" thickBot="1">
      <c r="A125" s="7" t="s">
        <v>152</v>
      </c>
      <c r="B125" s="9" t="s">
        <v>343</v>
      </c>
      <c r="C125" s="20">
        <v>162964</v>
      </c>
      <c r="D125" s="20">
        <v>162598.62</v>
      </c>
      <c r="E125" s="20">
        <v>169483</v>
      </c>
      <c r="F125" s="20">
        <v>186140.28</v>
      </c>
      <c r="G125" s="20">
        <v>194486</v>
      </c>
      <c r="H125" s="20">
        <v>216437</v>
      </c>
      <c r="I125" s="96">
        <f>(H125-G125)/G125</f>
        <v>0.11286673590901145</v>
      </c>
      <c r="J125" s="47"/>
    </row>
    <row r="126" spans="1:10" ht="19.5" customHeight="1" thickBot="1" thickTop="1">
      <c r="A126" s="7" t="s">
        <v>153</v>
      </c>
      <c r="B126" s="9" t="s">
        <v>302</v>
      </c>
      <c r="C126" s="87">
        <v>5000</v>
      </c>
      <c r="D126" s="87">
        <v>5000.06</v>
      </c>
      <c r="E126" s="87">
        <v>5000</v>
      </c>
      <c r="F126" s="87">
        <v>5038.52</v>
      </c>
      <c r="G126" s="87">
        <v>5000</v>
      </c>
      <c r="H126" s="87">
        <v>5000</v>
      </c>
      <c r="I126" s="189">
        <f>(H126-G126)/G126</f>
        <v>0</v>
      </c>
      <c r="J126" s="47"/>
    </row>
    <row r="127" spans="1:9" ht="19.5" customHeight="1" thickBot="1" thickTop="1">
      <c r="A127" s="7" t="s">
        <v>154</v>
      </c>
      <c r="B127" s="9" t="s">
        <v>351</v>
      </c>
      <c r="C127" s="87">
        <v>12933</v>
      </c>
      <c r="D127" s="87">
        <v>12261.91</v>
      </c>
      <c r="E127" s="87">
        <f>SUM(E125+E126)*7.7%</f>
        <v>13435.191</v>
      </c>
      <c r="F127" s="87">
        <v>13413.45</v>
      </c>
      <c r="G127" s="87">
        <v>15360</v>
      </c>
      <c r="H127" s="87">
        <v>14811</v>
      </c>
      <c r="I127" s="189">
        <f aca="true" t="shared" si="6" ref="I127:I146">(H127-G127)/G127</f>
        <v>-0.0357421875</v>
      </c>
    </row>
    <row r="128" spans="1:9" ht="19.5" customHeight="1" thickBot="1" thickTop="1">
      <c r="A128" s="7" t="s">
        <v>155</v>
      </c>
      <c r="B128" s="9" t="s">
        <v>304</v>
      </c>
      <c r="C128" s="87">
        <v>7703</v>
      </c>
      <c r="D128" s="87">
        <v>6774.72</v>
      </c>
      <c r="E128" s="87">
        <v>11777.6</v>
      </c>
      <c r="F128" s="87">
        <v>7752.58</v>
      </c>
      <c r="G128" s="87">
        <v>7855</v>
      </c>
      <c r="H128" s="87">
        <v>8168</v>
      </c>
      <c r="I128" s="189">
        <f t="shared" si="6"/>
        <v>0.039847231063017186</v>
      </c>
    </row>
    <row r="129" spans="1:9" ht="19.5" customHeight="1" thickBot="1" thickTop="1">
      <c r="A129" s="7" t="s">
        <v>156</v>
      </c>
      <c r="B129" s="9" t="s">
        <v>305</v>
      </c>
      <c r="C129" s="87">
        <v>29201</v>
      </c>
      <c r="D129" s="87">
        <v>29373.42</v>
      </c>
      <c r="E129" s="87">
        <v>29616</v>
      </c>
      <c r="F129" s="87">
        <v>30885.62</v>
      </c>
      <c r="G129" s="87">
        <v>31700</v>
      </c>
      <c r="H129" s="87">
        <v>31700</v>
      </c>
      <c r="I129" s="189">
        <f t="shared" si="6"/>
        <v>0</v>
      </c>
    </row>
    <row r="130" spans="1:9" ht="19.5" customHeight="1" thickBot="1" thickTop="1">
      <c r="A130" s="9" t="s">
        <v>157</v>
      </c>
      <c r="B130" s="9" t="s">
        <v>307</v>
      </c>
      <c r="C130" s="87">
        <v>660</v>
      </c>
      <c r="D130" s="87">
        <v>642.52</v>
      </c>
      <c r="E130" s="87">
        <v>670</v>
      </c>
      <c r="F130" s="87">
        <v>701.52</v>
      </c>
      <c r="G130" s="87">
        <v>710</v>
      </c>
      <c r="H130" s="87">
        <v>840</v>
      </c>
      <c r="I130" s="189">
        <f t="shared" si="6"/>
        <v>0.18309859154929578</v>
      </c>
    </row>
    <row r="131" spans="1:9" ht="19.5" customHeight="1" thickBot="1" thickTop="1">
      <c r="A131" s="7" t="s">
        <v>161</v>
      </c>
      <c r="B131" s="9" t="s">
        <v>311</v>
      </c>
      <c r="C131" s="87">
        <v>300</v>
      </c>
      <c r="D131" s="87">
        <v>0</v>
      </c>
      <c r="E131" s="87">
        <v>300</v>
      </c>
      <c r="F131" s="87">
        <v>495</v>
      </c>
      <c r="G131" s="87">
        <v>300</v>
      </c>
      <c r="H131" s="87">
        <v>300</v>
      </c>
      <c r="I131" s="189">
        <f>(H131-G131)/G131</f>
        <v>0</v>
      </c>
    </row>
    <row r="132" spans="1:9" ht="19.5" customHeight="1" thickBot="1" thickTop="1">
      <c r="A132" s="7" t="s">
        <v>162</v>
      </c>
      <c r="B132" s="9" t="s">
        <v>362</v>
      </c>
      <c r="C132" s="87">
        <v>300</v>
      </c>
      <c r="D132" s="87">
        <v>0</v>
      </c>
      <c r="E132" s="87">
        <v>300</v>
      </c>
      <c r="F132" s="87">
        <v>0</v>
      </c>
      <c r="G132" s="87">
        <v>300</v>
      </c>
      <c r="H132" s="87">
        <v>300</v>
      </c>
      <c r="I132" s="189">
        <f t="shared" si="6"/>
        <v>0</v>
      </c>
    </row>
    <row r="133" spans="1:10" ht="19.5" customHeight="1" thickBot="1" thickTop="1">
      <c r="A133" s="7" t="s">
        <v>158</v>
      </c>
      <c r="B133" s="9" t="s">
        <v>316</v>
      </c>
      <c r="C133" s="87">
        <v>2000</v>
      </c>
      <c r="D133" s="87">
        <v>1168.3</v>
      </c>
      <c r="E133" s="87">
        <v>2000</v>
      </c>
      <c r="F133" s="87">
        <v>2204.26</v>
      </c>
      <c r="G133" s="87">
        <v>2000</v>
      </c>
      <c r="H133" s="87">
        <v>2250</v>
      </c>
      <c r="I133" s="189">
        <f t="shared" si="6"/>
        <v>0.125</v>
      </c>
      <c r="J133" s="47"/>
    </row>
    <row r="134" spans="1:9" ht="19.5" customHeight="1" thickBot="1" thickTop="1">
      <c r="A134" s="7" t="s">
        <v>159</v>
      </c>
      <c r="B134" s="9" t="s">
        <v>373</v>
      </c>
      <c r="C134" s="87">
        <v>500</v>
      </c>
      <c r="D134" s="87">
        <v>700.7</v>
      </c>
      <c r="E134" s="87">
        <v>500</v>
      </c>
      <c r="F134" s="87">
        <v>927.17</v>
      </c>
      <c r="G134" s="87">
        <v>1000</v>
      </c>
      <c r="H134" s="87">
        <v>1000</v>
      </c>
      <c r="I134" s="189">
        <f t="shared" si="6"/>
        <v>0</v>
      </c>
    </row>
    <row r="135" spans="1:9" ht="19.5" customHeight="1" thickBot="1" thickTop="1">
      <c r="A135" s="7" t="s">
        <v>160</v>
      </c>
      <c r="B135" s="9" t="s">
        <v>374</v>
      </c>
      <c r="C135" s="87">
        <v>2250</v>
      </c>
      <c r="D135" s="87">
        <v>1101.42</v>
      </c>
      <c r="E135" s="87">
        <v>2250</v>
      </c>
      <c r="F135" s="87">
        <v>2246.42</v>
      </c>
      <c r="G135" s="87">
        <v>2500</v>
      </c>
      <c r="H135" s="87">
        <v>2500</v>
      </c>
      <c r="I135" s="189">
        <f t="shared" si="6"/>
        <v>0</v>
      </c>
    </row>
    <row r="136" spans="1:9" ht="19.5" customHeight="1" thickBot="1" thickTop="1">
      <c r="A136" s="7" t="s">
        <v>169</v>
      </c>
      <c r="B136" s="9" t="s">
        <v>376</v>
      </c>
      <c r="C136" s="87">
        <v>17000</v>
      </c>
      <c r="D136" s="87">
        <v>15930.05</v>
      </c>
      <c r="E136" s="87">
        <v>17000</v>
      </c>
      <c r="F136" s="87">
        <v>17325.42</v>
      </c>
      <c r="G136" s="87">
        <v>17000</v>
      </c>
      <c r="H136" s="87">
        <v>20000</v>
      </c>
      <c r="I136" s="189">
        <f>(H136-G136)/G136</f>
        <v>0.17647058823529413</v>
      </c>
    </row>
    <row r="137" spans="1:9" ht="19.5" customHeight="1" thickBot="1" thickTop="1">
      <c r="A137" s="2" t="s">
        <v>170</v>
      </c>
      <c r="B137" s="6" t="s">
        <v>377</v>
      </c>
      <c r="C137" s="87">
        <v>1200</v>
      </c>
      <c r="D137" s="87">
        <v>638.89</v>
      </c>
      <c r="E137" s="87">
        <v>1200</v>
      </c>
      <c r="F137" s="87">
        <v>874.33</v>
      </c>
      <c r="G137" s="87">
        <v>1200</v>
      </c>
      <c r="H137" s="87">
        <v>1200</v>
      </c>
      <c r="I137" s="189">
        <f t="shared" si="6"/>
        <v>0</v>
      </c>
    </row>
    <row r="138" spans="1:10" ht="19.5" customHeight="1" thickBot="1" thickTop="1">
      <c r="A138" s="6" t="s">
        <v>163</v>
      </c>
      <c r="B138" s="6" t="s">
        <v>359</v>
      </c>
      <c r="C138" s="87">
        <v>7384</v>
      </c>
      <c r="D138" s="87">
        <v>6273.77</v>
      </c>
      <c r="E138" s="87">
        <v>4515</v>
      </c>
      <c r="F138" s="87">
        <v>5137.51</v>
      </c>
      <c r="G138" s="87">
        <v>6258</v>
      </c>
      <c r="H138" s="87">
        <v>6258</v>
      </c>
      <c r="I138" s="189">
        <f t="shared" si="6"/>
        <v>0</v>
      </c>
      <c r="J138" s="47"/>
    </row>
    <row r="139" spans="1:9" ht="19.5" customHeight="1" thickBot="1" thickTop="1">
      <c r="A139" s="7" t="s">
        <v>164</v>
      </c>
      <c r="B139" s="9" t="s">
        <v>363</v>
      </c>
      <c r="C139" s="87">
        <v>2650</v>
      </c>
      <c r="D139" s="87">
        <v>2666.35</v>
      </c>
      <c r="E139" s="87">
        <v>2700</v>
      </c>
      <c r="F139" s="87">
        <v>2400.36</v>
      </c>
      <c r="G139" s="87">
        <v>3554.04</v>
      </c>
      <c r="H139" s="87">
        <v>2700</v>
      </c>
      <c r="I139" s="189">
        <f t="shared" si="6"/>
        <v>-0.24030117837728332</v>
      </c>
    </row>
    <row r="140" spans="1:9" ht="19.5" customHeight="1" thickBot="1" thickTop="1">
      <c r="A140" s="7" t="s">
        <v>165</v>
      </c>
      <c r="B140" s="9" t="s">
        <v>325</v>
      </c>
      <c r="C140" s="87">
        <v>2500</v>
      </c>
      <c r="D140" s="87">
        <v>3280.8</v>
      </c>
      <c r="E140" s="87">
        <v>2500</v>
      </c>
      <c r="F140" s="87">
        <v>3661.92</v>
      </c>
      <c r="G140" s="87">
        <v>3500</v>
      </c>
      <c r="H140" s="87">
        <v>4000</v>
      </c>
      <c r="I140" s="189">
        <f>(H140-G140)/G140</f>
        <v>0.14285714285714285</v>
      </c>
    </row>
    <row r="141" spans="1:9" ht="19.5" customHeight="1" thickBot="1" thickTop="1">
      <c r="A141" s="7" t="s">
        <v>166</v>
      </c>
      <c r="B141" s="9" t="s">
        <v>375</v>
      </c>
      <c r="C141" s="87">
        <v>4200</v>
      </c>
      <c r="D141" s="87">
        <v>4633.45</v>
      </c>
      <c r="E141" s="87">
        <v>4200</v>
      </c>
      <c r="F141" s="87">
        <v>5290.51</v>
      </c>
      <c r="G141" s="87">
        <v>4700</v>
      </c>
      <c r="H141" s="87">
        <v>5200</v>
      </c>
      <c r="I141" s="189">
        <f t="shared" si="6"/>
        <v>0.10638297872340426</v>
      </c>
    </row>
    <row r="142" spans="1:9" ht="19.5" customHeight="1" thickBot="1" thickTop="1">
      <c r="A142" s="7" t="s">
        <v>655</v>
      </c>
      <c r="B142" s="9" t="s">
        <v>327</v>
      </c>
      <c r="C142" s="88">
        <v>0</v>
      </c>
      <c r="D142" s="87">
        <v>0</v>
      </c>
      <c r="E142" s="87">
        <v>0</v>
      </c>
      <c r="F142" s="87">
        <v>1105.7</v>
      </c>
      <c r="G142" s="87">
        <v>800</v>
      </c>
      <c r="H142" s="87">
        <v>1000</v>
      </c>
      <c r="I142" s="189">
        <f t="shared" si="6"/>
        <v>0.25</v>
      </c>
    </row>
    <row r="143" spans="1:9" ht="19.5" customHeight="1" thickBot="1" thickTop="1">
      <c r="A143" s="7" t="s">
        <v>167</v>
      </c>
      <c r="B143" s="9" t="s">
        <v>328</v>
      </c>
      <c r="C143" s="87">
        <v>2050</v>
      </c>
      <c r="D143" s="87">
        <v>1626.02</v>
      </c>
      <c r="E143" s="87">
        <v>2050</v>
      </c>
      <c r="F143" s="87">
        <v>1557.98</v>
      </c>
      <c r="G143" s="87">
        <v>2000</v>
      </c>
      <c r="H143" s="87">
        <v>2000</v>
      </c>
      <c r="I143" s="189">
        <f t="shared" si="6"/>
        <v>0</v>
      </c>
    </row>
    <row r="144" spans="1:10" ht="19.5" customHeight="1" thickBot="1" thickTop="1">
      <c r="A144" s="7" t="s">
        <v>168</v>
      </c>
      <c r="B144" s="9" t="s">
        <v>582</v>
      </c>
      <c r="C144" s="87">
        <v>10000</v>
      </c>
      <c r="D144" s="87">
        <v>10423.76</v>
      </c>
      <c r="E144" s="87">
        <v>12000</v>
      </c>
      <c r="F144" s="87">
        <v>15156.01</v>
      </c>
      <c r="G144" s="87">
        <v>12000</v>
      </c>
      <c r="H144" s="87">
        <v>15000</v>
      </c>
      <c r="I144" s="189">
        <f t="shared" si="6"/>
        <v>0.25</v>
      </c>
      <c r="J144" s="47"/>
    </row>
    <row r="145" spans="1:9" ht="19.5" customHeight="1" thickBot="1" thickTop="1">
      <c r="A145" s="2" t="s">
        <v>171</v>
      </c>
      <c r="B145" s="6" t="s">
        <v>378</v>
      </c>
      <c r="C145" s="87">
        <v>12000</v>
      </c>
      <c r="D145" s="87">
        <v>12000</v>
      </c>
      <c r="E145" s="87">
        <v>12000</v>
      </c>
      <c r="F145" s="87">
        <v>12000</v>
      </c>
      <c r="G145" s="87">
        <v>12000</v>
      </c>
      <c r="H145" s="87">
        <v>12000</v>
      </c>
      <c r="I145" s="189">
        <f t="shared" si="6"/>
        <v>0</v>
      </c>
    </row>
    <row r="146" spans="1:9" ht="19.5" customHeight="1" thickBot="1" thickTop="1">
      <c r="A146" s="95"/>
      <c r="B146" s="95" t="s">
        <v>13</v>
      </c>
      <c r="C146" s="17">
        <f aca="true" t="shared" si="7" ref="C146:H146">SUM(C125:C145)</f>
        <v>282795</v>
      </c>
      <c r="D146" s="17">
        <f t="shared" si="7"/>
        <v>277094.75999999995</v>
      </c>
      <c r="E146" s="17">
        <f t="shared" si="7"/>
        <v>293496.79099999997</v>
      </c>
      <c r="F146" s="17">
        <f t="shared" si="7"/>
        <v>314314.56</v>
      </c>
      <c r="G146" s="17">
        <f t="shared" si="7"/>
        <v>324223.04</v>
      </c>
      <c r="H146" s="17">
        <f t="shared" si="7"/>
        <v>352664</v>
      </c>
      <c r="I146" s="189">
        <f t="shared" si="6"/>
        <v>0.08772035448190241</v>
      </c>
    </row>
    <row r="147" spans="1:14" ht="19.5" customHeight="1" thickTop="1">
      <c r="A147" s="3"/>
      <c r="B147" s="3"/>
      <c r="C147" s="28"/>
      <c r="D147" s="28"/>
      <c r="E147" s="28"/>
      <c r="F147" s="28"/>
      <c r="G147" s="28"/>
      <c r="H147" s="28"/>
      <c r="I147" s="96"/>
      <c r="K147" s="7"/>
      <c r="L147" s="7"/>
      <c r="M147" s="7"/>
      <c r="N147" s="7"/>
    </row>
    <row r="148" spans="1:14" ht="19.5" customHeight="1">
      <c r="A148" s="15"/>
      <c r="B148" s="15" t="s">
        <v>3</v>
      </c>
      <c r="I148" s="96"/>
      <c r="J148" s="47"/>
      <c r="K148" s="7"/>
      <c r="L148" s="7"/>
      <c r="N148" s="7"/>
    </row>
    <row r="149" spans="1:14" ht="19.5" customHeight="1" thickBot="1">
      <c r="A149" s="7" t="s">
        <v>172</v>
      </c>
      <c r="B149" s="9" t="s">
        <v>343</v>
      </c>
      <c r="C149" s="20">
        <v>50000</v>
      </c>
      <c r="D149" s="20">
        <v>50331.69</v>
      </c>
      <c r="E149" s="20">
        <v>50000</v>
      </c>
      <c r="F149" s="20">
        <v>52634.1</v>
      </c>
      <c r="G149" s="20">
        <v>55000</v>
      </c>
      <c r="H149" s="20">
        <v>57000</v>
      </c>
      <c r="I149" s="190">
        <f>(H149-G149)/G149</f>
        <v>0.03636363636363636</v>
      </c>
      <c r="K149" s="7"/>
      <c r="L149" s="7"/>
      <c r="N149" s="7"/>
    </row>
    <row r="150" spans="1:14" ht="19.5" customHeight="1" thickBot="1" thickTop="1">
      <c r="A150" s="7" t="s">
        <v>173</v>
      </c>
      <c r="B150" s="9" t="s">
        <v>351</v>
      </c>
      <c r="C150" s="87">
        <v>3850</v>
      </c>
      <c r="D150" s="87">
        <v>3850.32</v>
      </c>
      <c r="E150" s="87">
        <f>E149*7.7%</f>
        <v>3850</v>
      </c>
      <c r="F150" s="87">
        <v>4026.45</v>
      </c>
      <c r="G150" s="87">
        <v>4235</v>
      </c>
      <c r="H150" s="87">
        <v>4389</v>
      </c>
      <c r="I150" s="190">
        <f>(H150-G150)/G150</f>
        <v>0.03636363636363636</v>
      </c>
      <c r="K150" s="7"/>
      <c r="L150" s="7"/>
      <c r="N150" s="7"/>
    </row>
    <row r="151" spans="1:14" ht="19.5" customHeight="1" thickBot="1" thickTop="1">
      <c r="A151" s="7" t="s">
        <v>174</v>
      </c>
      <c r="B151" s="9" t="s">
        <v>379</v>
      </c>
      <c r="C151" s="87">
        <v>3000</v>
      </c>
      <c r="D151" s="87">
        <v>1190</v>
      </c>
      <c r="E151" s="87">
        <v>0</v>
      </c>
      <c r="F151" s="87">
        <v>1487</v>
      </c>
      <c r="G151" s="87">
        <v>1500</v>
      </c>
      <c r="H151" s="87">
        <v>1000</v>
      </c>
      <c r="I151" s="190">
        <f aca="true" t="shared" si="8" ref="I151:I177">(H151-G151)/G151</f>
        <v>-0.3333333333333333</v>
      </c>
      <c r="K151" s="7"/>
      <c r="L151" s="7"/>
      <c r="N151" s="7"/>
    </row>
    <row r="152" spans="1:14" ht="19.5" customHeight="1" thickBot="1" thickTop="1">
      <c r="A152" s="7" t="s">
        <v>175</v>
      </c>
      <c r="B152" s="9" t="s">
        <v>311</v>
      </c>
      <c r="C152" s="87">
        <v>1500</v>
      </c>
      <c r="D152" s="87">
        <v>30</v>
      </c>
      <c r="E152" s="87">
        <v>2000</v>
      </c>
      <c r="F152" s="87">
        <v>282.5</v>
      </c>
      <c r="G152" s="87">
        <v>2000</v>
      </c>
      <c r="H152" s="87">
        <v>1000</v>
      </c>
      <c r="I152" s="190">
        <f t="shared" si="8"/>
        <v>-0.5</v>
      </c>
      <c r="K152" s="7"/>
      <c r="L152" s="7"/>
      <c r="N152" s="7"/>
    </row>
    <row r="153" spans="1:9" ht="19.5" customHeight="1" thickBot="1" thickTop="1">
      <c r="A153" s="7" t="s">
        <v>176</v>
      </c>
      <c r="B153" s="9" t="s">
        <v>362</v>
      </c>
      <c r="C153" s="87">
        <v>600</v>
      </c>
      <c r="D153" s="87">
        <v>504</v>
      </c>
      <c r="E153" s="87">
        <v>1600</v>
      </c>
      <c r="F153" s="87">
        <v>414.48</v>
      </c>
      <c r="G153" s="87">
        <v>1600</v>
      </c>
      <c r="H153" s="87">
        <v>1000</v>
      </c>
      <c r="I153" s="190">
        <f>(H153-G153)/G153</f>
        <v>-0.375</v>
      </c>
    </row>
    <row r="154" spans="1:9" ht="19.5" customHeight="1" thickBot="1" thickTop="1">
      <c r="A154" s="7" t="s">
        <v>177</v>
      </c>
      <c r="B154" s="9" t="s">
        <v>363</v>
      </c>
      <c r="C154" s="87">
        <v>3500</v>
      </c>
      <c r="D154" s="87">
        <v>3461.53</v>
      </c>
      <c r="E154" s="87">
        <v>3500</v>
      </c>
      <c r="F154" s="87">
        <v>4234.11</v>
      </c>
      <c r="G154" s="87">
        <v>3500</v>
      </c>
      <c r="H154" s="87">
        <v>4500</v>
      </c>
      <c r="I154" s="190">
        <f t="shared" si="8"/>
        <v>0.2857142857142857</v>
      </c>
    </row>
    <row r="155" spans="1:9" ht="19.5" customHeight="1" thickBot="1" thickTop="1">
      <c r="A155" s="7" t="s">
        <v>178</v>
      </c>
      <c r="B155" s="9" t="s">
        <v>380</v>
      </c>
      <c r="C155" s="87">
        <v>600</v>
      </c>
      <c r="D155" s="87">
        <v>342.35</v>
      </c>
      <c r="E155" s="87">
        <v>600</v>
      </c>
      <c r="F155" s="87">
        <v>508</v>
      </c>
      <c r="G155" s="87">
        <v>600</v>
      </c>
      <c r="H155" s="87">
        <v>700</v>
      </c>
      <c r="I155" s="190">
        <f t="shared" si="8"/>
        <v>0.16666666666666666</v>
      </c>
    </row>
    <row r="156" spans="1:9" ht="19.5" customHeight="1" thickBot="1" thickTop="1">
      <c r="A156" s="7" t="s">
        <v>179</v>
      </c>
      <c r="B156" s="9" t="s">
        <v>325</v>
      </c>
      <c r="C156" s="87">
        <v>2500</v>
      </c>
      <c r="D156" s="87">
        <v>2847.13</v>
      </c>
      <c r="E156" s="87">
        <v>3000</v>
      </c>
      <c r="F156" s="87">
        <v>2574.1</v>
      </c>
      <c r="G156" s="87">
        <v>4000</v>
      </c>
      <c r="H156" s="87">
        <v>4000</v>
      </c>
      <c r="I156" s="190">
        <f t="shared" si="8"/>
        <v>0</v>
      </c>
    </row>
    <row r="157" spans="1:9" ht="19.5" customHeight="1" thickBot="1" thickTop="1">
      <c r="A157" s="7" t="s">
        <v>180</v>
      </c>
      <c r="B157" s="9" t="s">
        <v>375</v>
      </c>
      <c r="C157" s="87">
        <v>2300</v>
      </c>
      <c r="D157" s="87">
        <v>2192.85</v>
      </c>
      <c r="E157" s="87">
        <v>2300</v>
      </c>
      <c r="F157" s="87">
        <v>2238.09</v>
      </c>
      <c r="G157" s="87">
        <v>2500</v>
      </c>
      <c r="H157" s="87">
        <v>2500</v>
      </c>
      <c r="I157" s="190">
        <f t="shared" si="8"/>
        <v>0</v>
      </c>
    </row>
    <row r="158" spans="1:10" ht="19.5" customHeight="1" thickBot="1" thickTop="1">
      <c r="A158" s="7" t="s">
        <v>181</v>
      </c>
      <c r="B158" s="9" t="s">
        <v>328</v>
      </c>
      <c r="C158" s="87">
        <v>1500</v>
      </c>
      <c r="D158" s="87">
        <v>1227.4</v>
      </c>
      <c r="E158" s="87">
        <v>2000</v>
      </c>
      <c r="F158" s="87">
        <v>1284.57</v>
      </c>
      <c r="G158" s="87">
        <v>2000</v>
      </c>
      <c r="H158" s="87">
        <v>2000</v>
      </c>
      <c r="I158" s="190">
        <f t="shared" si="8"/>
        <v>0</v>
      </c>
      <c r="J158" s="47"/>
    </row>
    <row r="159" spans="1:10" ht="19.5" customHeight="1" thickBot="1" thickTop="1">
      <c r="A159" s="7" t="s">
        <v>182</v>
      </c>
      <c r="B159" s="9" t="s">
        <v>646</v>
      </c>
      <c r="C159" s="87">
        <v>11000</v>
      </c>
      <c r="D159" s="87">
        <v>5500.65</v>
      </c>
      <c r="E159" s="87">
        <v>10000</v>
      </c>
      <c r="F159" s="87">
        <v>4085.22</v>
      </c>
      <c r="G159" s="87">
        <v>10000</v>
      </c>
      <c r="H159" s="87">
        <v>10000</v>
      </c>
      <c r="I159" s="190">
        <f t="shared" si="8"/>
        <v>0</v>
      </c>
      <c r="J159" s="47"/>
    </row>
    <row r="160" spans="1:10" ht="19.5" customHeight="1" thickBot="1" thickTop="1">
      <c r="A160" s="6" t="s">
        <v>183</v>
      </c>
      <c r="B160" s="6" t="s">
        <v>359</v>
      </c>
      <c r="C160" s="87">
        <v>10349</v>
      </c>
      <c r="D160" s="87">
        <v>10601.59</v>
      </c>
      <c r="E160" s="87">
        <v>7681</v>
      </c>
      <c r="F160" s="87">
        <v>10291.29</v>
      </c>
      <c r="G160" s="87">
        <v>8914.84</v>
      </c>
      <c r="H160" s="87">
        <v>8915</v>
      </c>
      <c r="I160" s="190">
        <f t="shared" si="8"/>
        <v>1.7947601976014656E-05</v>
      </c>
      <c r="J160" s="47"/>
    </row>
    <row r="161" spans="1:9" ht="19.5" customHeight="1" thickBot="1" thickTop="1">
      <c r="A161" s="7" t="s">
        <v>184</v>
      </c>
      <c r="B161" s="9" t="s">
        <v>541</v>
      </c>
      <c r="C161" s="87">
        <v>3000</v>
      </c>
      <c r="D161" s="87">
        <v>1823.5</v>
      </c>
      <c r="E161" s="87">
        <v>10000</v>
      </c>
      <c r="F161" s="87">
        <v>5538</v>
      </c>
      <c r="G161" s="87">
        <v>10000</v>
      </c>
      <c r="H161" s="87">
        <v>10000</v>
      </c>
      <c r="I161" s="190">
        <f t="shared" si="8"/>
        <v>0</v>
      </c>
    </row>
    <row r="162" spans="1:9" ht="19.5" customHeight="1" thickBot="1" thickTop="1">
      <c r="A162" s="7" t="s">
        <v>185</v>
      </c>
      <c r="B162" s="9" t="s">
        <v>382</v>
      </c>
      <c r="C162" s="87">
        <v>5600</v>
      </c>
      <c r="D162" s="87">
        <v>5217</v>
      </c>
      <c r="E162" s="87">
        <v>5600</v>
      </c>
      <c r="F162" s="87">
        <v>7000</v>
      </c>
      <c r="G162" s="87">
        <v>5600</v>
      </c>
      <c r="H162" s="87">
        <v>5600</v>
      </c>
      <c r="I162" s="190">
        <f t="shared" si="8"/>
        <v>0</v>
      </c>
    </row>
    <row r="163" spans="1:9" ht="19.5" customHeight="1" thickBot="1" thickTop="1">
      <c r="A163" s="7" t="s">
        <v>186</v>
      </c>
      <c r="B163" s="9" t="s">
        <v>383</v>
      </c>
      <c r="C163" s="87">
        <v>3500</v>
      </c>
      <c r="D163" s="87">
        <v>3824.49</v>
      </c>
      <c r="E163" s="87">
        <v>3500</v>
      </c>
      <c r="F163" s="87">
        <v>3653.6</v>
      </c>
      <c r="G163" s="87">
        <v>5000</v>
      </c>
      <c r="H163" s="87">
        <v>4000</v>
      </c>
      <c r="I163" s="190">
        <f>(H163-G163)/G163</f>
        <v>-0.2</v>
      </c>
    </row>
    <row r="164" spans="1:9" ht="19.5" customHeight="1" thickBot="1" thickTop="1">
      <c r="A164" s="9" t="s">
        <v>187</v>
      </c>
      <c r="B164" s="9" t="s">
        <v>384</v>
      </c>
      <c r="C164" s="87">
        <v>1000</v>
      </c>
      <c r="D164" s="87">
        <v>0</v>
      </c>
      <c r="E164" s="87">
        <v>1000</v>
      </c>
      <c r="F164" s="87">
        <v>1100</v>
      </c>
      <c r="G164" s="87">
        <v>1500</v>
      </c>
      <c r="H164" s="87">
        <v>1500</v>
      </c>
      <c r="I164" s="190">
        <f t="shared" si="8"/>
        <v>0</v>
      </c>
    </row>
    <row r="165" spans="1:9" ht="19.5" customHeight="1" thickBot="1" thickTop="1">
      <c r="A165" s="7" t="s">
        <v>188</v>
      </c>
      <c r="B165" s="9" t="s">
        <v>447</v>
      </c>
      <c r="C165" s="87">
        <v>14000</v>
      </c>
      <c r="D165" s="87">
        <v>7795.2</v>
      </c>
      <c r="E165" s="87">
        <v>10000</v>
      </c>
      <c r="F165" s="87">
        <v>6887.53</v>
      </c>
      <c r="G165" s="87">
        <v>10000</v>
      </c>
      <c r="H165" s="87">
        <v>10000</v>
      </c>
      <c r="I165" s="190">
        <f t="shared" si="8"/>
        <v>0</v>
      </c>
    </row>
    <row r="166" spans="1:9" ht="19.5" customHeight="1" thickBot="1" thickTop="1">
      <c r="A166" s="9" t="s">
        <v>189</v>
      </c>
      <c r="B166" s="9" t="s">
        <v>385</v>
      </c>
      <c r="C166" s="87">
        <v>2500</v>
      </c>
      <c r="D166" s="87">
        <v>3770.5</v>
      </c>
      <c r="E166" s="87">
        <v>4000</v>
      </c>
      <c r="F166" s="87">
        <v>3761.8</v>
      </c>
      <c r="G166" s="87">
        <v>4500</v>
      </c>
      <c r="H166" s="87">
        <v>5500</v>
      </c>
      <c r="I166" s="190">
        <f t="shared" si="8"/>
        <v>0.2222222222222222</v>
      </c>
    </row>
    <row r="167" spans="1:9" ht="19.5" customHeight="1" thickBot="1" thickTop="1">
      <c r="A167" s="7" t="s">
        <v>190</v>
      </c>
      <c r="B167" s="9" t="s">
        <v>366</v>
      </c>
      <c r="C167" s="87">
        <v>3500</v>
      </c>
      <c r="D167" s="87">
        <v>3316.21</v>
      </c>
      <c r="E167" s="87">
        <v>3000</v>
      </c>
      <c r="F167" s="87">
        <v>1964.13</v>
      </c>
      <c r="G167" s="87">
        <v>3000</v>
      </c>
      <c r="H167" s="87">
        <v>3000</v>
      </c>
      <c r="I167" s="190">
        <f t="shared" si="8"/>
        <v>0</v>
      </c>
    </row>
    <row r="168" spans="1:10" ht="19.5" customHeight="1" thickBot="1" thickTop="1">
      <c r="A168" s="7" t="s">
        <v>191</v>
      </c>
      <c r="B168" s="9" t="s">
        <v>386</v>
      </c>
      <c r="C168" s="87">
        <v>3000</v>
      </c>
      <c r="D168" s="87">
        <v>2738.08</v>
      </c>
      <c r="E168" s="87">
        <v>3000</v>
      </c>
      <c r="F168" s="87">
        <v>3893.39</v>
      </c>
      <c r="G168" s="87">
        <v>3500</v>
      </c>
      <c r="H168" s="87">
        <v>3500</v>
      </c>
      <c r="I168" s="190">
        <f t="shared" si="8"/>
        <v>0</v>
      </c>
      <c r="J168" s="47"/>
    </row>
    <row r="169" spans="1:10" ht="19.5" customHeight="1" thickBot="1" thickTop="1">
      <c r="A169" s="7" t="s">
        <v>192</v>
      </c>
      <c r="B169" s="9" t="s">
        <v>387</v>
      </c>
      <c r="C169" s="87">
        <v>41594.25</v>
      </c>
      <c r="D169" s="87">
        <v>19512.87</v>
      </c>
      <c r="E169" s="87">
        <v>35000</v>
      </c>
      <c r="F169" s="87">
        <v>16976.16</v>
      </c>
      <c r="G169" s="87">
        <v>35000</v>
      </c>
      <c r="H169" s="87">
        <v>35000</v>
      </c>
      <c r="I169" s="190">
        <f t="shared" si="8"/>
        <v>0</v>
      </c>
      <c r="J169" s="47"/>
    </row>
    <row r="170" spans="1:9" ht="19.5" customHeight="1" thickBot="1" thickTop="1">
      <c r="A170" s="7" t="s">
        <v>193</v>
      </c>
      <c r="B170" s="9" t="s">
        <v>697</v>
      </c>
      <c r="C170" s="87">
        <v>48572</v>
      </c>
      <c r="D170" s="87">
        <v>48571.5</v>
      </c>
      <c r="E170" s="87">
        <v>48572</v>
      </c>
      <c r="F170" s="87">
        <v>48571.5</v>
      </c>
      <c r="G170" s="87">
        <v>48572</v>
      </c>
      <c r="H170" s="87">
        <v>48572</v>
      </c>
      <c r="I170" s="190">
        <f t="shared" si="8"/>
        <v>0</v>
      </c>
    </row>
    <row r="171" spans="1:9" ht="19.5" customHeight="1" thickBot="1" thickTop="1">
      <c r="A171" s="11" t="s">
        <v>194</v>
      </c>
      <c r="B171" s="9" t="s">
        <v>698</v>
      </c>
      <c r="C171" s="87">
        <v>5173</v>
      </c>
      <c r="D171" s="87">
        <v>5103.79</v>
      </c>
      <c r="E171" s="87">
        <v>4138</v>
      </c>
      <c r="F171" s="87">
        <v>3941.1</v>
      </c>
      <c r="G171" s="87">
        <v>3109</v>
      </c>
      <c r="H171" s="87">
        <v>2065</v>
      </c>
      <c r="I171" s="190">
        <f t="shared" si="8"/>
        <v>-0.3357992923769701</v>
      </c>
    </row>
    <row r="172" spans="1:9" ht="19.5" customHeight="1" thickBot="1" thickTop="1">
      <c r="A172" s="7" t="s">
        <v>195</v>
      </c>
      <c r="B172" s="9" t="s">
        <v>388</v>
      </c>
      <c r="C172" s="87">
        <v>10000</v>
      </c>
      <c r="D172" s="87">
        <v>10000</v>
      </c>
      <c r="E172" s="87">
        <v>10000</v>
      </c>
      <c r="F172" s="87">
        <v>10000</v>
      </c>
      <c r="G172" s="87">
        <v>10000</v>
      </c>
      <c r="H172" s="87">
        <v>10000</v>
      </c>
      <c r="I172" s="190">
        <f t="shared" si="8"/>
        <v>0</v>
      </c>
    </row>
    <row r="173" spans="1:9" ht="19.5" customHeight="1" thickBot="1" thickTop="1">
      <c r="A173" s="7" t="s">
        <v>196</v>
      </c>
      <c r="B173" s="9" t="s">
        <v>389</v>
      </c>
      <c r="C173" s="87">
        <v>1438</v>
      </c>
      <c r="D173" s="87">
        <v>1438.2</v>
      </c>
      <c r="E173" s="87">
        <v>965</v>
      </c>
      <c r="F173" s="87">
        <v>96481</v>
      </c>
      <c r="G173" s="87">
        <v>517</v>
      </c>
      <c r="H173" s="87">
        <v>126</v>
      </c>
      <c r="I173" s="190">
        <f t="shared" si="8"/>
        <v>-0.7562862669245648</v>
      </c>
    </row>
    <row r="174" spans="1:9" ht="19.5" customHeight="1" thickBot="1" thickTop="1">
      <c r="A174" s="9" t="s">
        <v>197</v>
      </c>
      <c r="B174" s="9" t="s">
        <v>390</v>
      </c>
      <c r="C174" s="90">
        <v>40000</v>
      </c>
      <c r="D174" s="90">
        <v>40450</v>
      </c>
      <c r="E174" s="90">
        <v>40000</v>
      </c>
      <c r="F174" s="90">
        <v>40000</v>
      </c>
      <c r="G174" s="90">
        <v>40000</v>
      </c>
      <c r="H174" s="90">
        <v>5000</v>
      </c>
      <c r="I174" s="190">
        <f t="shared" si="8"/>
        <v>-0.875</v>
      </c>
    </row>
    <row r="175" spans="1:9" ht="19.5" customHeight="1" thickBot="1" thickTop="1">
      <c r="A175" s="9" t="s">
        <v>562</v>
      </c>
      <c r="B175" s="9" t="s">
        <v>563</v>
      </c>
      <c r="C175" s="90">
        <v>0</v>
      </c>
      <c r="D175" s="90">
        <v>0</v>
      </c>
      <c r="E175" s="90">
        <v>200000</v>
      </c>
      <c r="F175" s="90">
        <v>0</v>
      </c>
      <c r="G175" s="90">
        <v>0</v>
      </c>
      <c r="H175" s="90">
        <v>0</v>
      </c>
      <c r="I175" s="190">
        <v>0</v>
      </c>
    </row>
    <row r="176" spans="1:12" ht="19.5" customHeight="1" thickBot="1" thickTop="1">
      <c r="A176" s="2" t="s">
        <v>198</v>
      </c>
      <c r="B176" s="6" t="s">
        <v>391</v>
      </c>
      <c r="C176" s="87">
        <v>46395</v>
      </c>
      <c r="D176" s="87">
        <v>46395</v>
      </c>
      <c r="E176" s="87">
        <v>55000</v>
      </c>
      <c r="F176" s="87">
        <v>55000</v>
      </c>
      <c r="G176" s="87">
        <v>150000</v>
      </c>
      <c r="H176" s="87">
        <v>220000</v>
      </c>
      <c r="I176" s="190">
        <f t="shared" si="8"/>
        <v>0.4666666666666667</v>
      </c>
      <c r="J176" s="47"/>
      <c r="K176" s="26"/>
      <c r="L176" s="26"/>
    </row>
    <row r="177" spans="1:10" ht="19.5" customHeight="1" thickBot="1" thickTop="1">
      <c r="A177" s="95"/>
      <c r="B177" s="95" t="s">
        <v>14</v>
      </c>
      <c r="C177" s="17">
        <f aca="true" t="shared" si="9" ref="C177:H177">SUM(C149:C176)</f>
        <v>319971.25</v>
      </c>
      <c r="D177" s="17">
        <f t="shared" si="9"/>
        <v>282035.85</v>
      </c>
      <c r="E177" s="17">
        <f t="shared" si="9"/>
        <v>520306</v>
      </c>
      <c r="F177" s="17">
        <f t="shared" si="9"/>
        <v>388828.12</v>
      </c>
      <c r="G177" s="17">
        <f t="shared" si="9"/>
        <v>426147.83999999997</v>
      </c>
      <c r="H177" s="17">
        <f t="shared" si="9"/>
        <v>460867</v>
      </c>
      <c r="I177" s="242">
        <f t="shared" si="8"/>
        <v>0.08147210132521154</v>
      </c>
      <c r="J177" s="47"/>
    </row>
    <row r="178" spans="1:9" ht="19.5" customHeight="1" thickTop="1">
      <c r="A178" s="3"/>
      <c r="B178" s="3"/>
      <c r="C178" s="28"/>
      <c r="D178" s="28"/>
      <c r="E178" s="28"/>
      <c r="F178" s="28"/>
      <c r="G178" s="28"/>
      <c r="H178" s="28"/>
      <c r="I178" s="96"/>
    </row>
    <row r="179" spans="1:14" s="9" customFormat="1" ht="19.5" customHeight="1">
      <c r="A179" s="15"/>
      <c r="B179" s="15" t="s">
        <v>15</v>
      </c>
      <c r="C179" s="16"/>
      <c r="D179" s="16"/>
      <c r="E179" s="16"/>
      <c r="F179" s="16"/>
      <c r="G179" s="16"/>
      <c r="H179" s="16"/>
      <c r="I179" s="96"/>
      <c r="J179" s="46"/>
      <c r="K179" s="26"/>
      <c r="L179" s="26"/>
      <c r="M179" s="26"/>
      <c r="N179" s="26"/>
    </row>
    <row r="180" spans="1:10" ht="19.5" customHeight="1" thickBot="1">
      <c r="A180" s="7" t="s">
        <v>199</v>
      </c>
      <c r="B180" s="9" t="s">
        <v>392</v>
      </c>
      <c r="C180" s="20">
        <v>2800</v>
      </c>
      <c r="D180" s="20">
        <v>2340</v>
      </c>
      <c r="E180" s="20">
        <v>2800</v>
      </c>
      <c r="F180" s="20">
        <v>2450</v>
      </c>
      <c r="G180" s="20">
        <v>2800</v>
      </c>
      <c r="H180" s="20">
        <v>2340</v>
      </c>
      <c r="I180" s="190">
        <f>(H180-G180)/G180</f>
        <v>-0.16428571428571428</v>
      </c>
      <c r="J180" s="47"/>
    </row>
    <row r="181" spans="1:10" ht="19.5" customHeight="1" thickBot="1" thickTop="1">
      <c r="A181" s="7" t="s">
        <v>200</v>
      </c>
      <c r="B181" s="9" t="s">
        <v>351</v>
      </c>
      <c r="C181" s="87">
        <v>193</v>
      </c>
      <c r="D181" s="87">
        <v>179.01</v>
      </c>
      <c r="E181" s="87">
        <f>E180*7.7%</f>
        <v>215.6</v>
      </c>
      <c r="F181" s="87">
        <v>187.43</v>
      </c>
      <c r="G181" s="87">
        <v>216</v>
      </c>
      <c r="H181" s="87">
        <v>180</v>
      </c>
      <c r="I181" s="190">
        <f aca="true" t="shared" si="10" ref="I181:I195">(H181-G181)/G181</f>
        <v>-0.16666666666666666</v>
      </c>
      <c r="J181" s="47"/>
    </row>
    <row r="182" spans="1:10" ht="19.5" customHeight="1" thickBot="1" thickTop="1">
      <c r="A182" s="7" t="s">
        <v>210</v>
      </c>
      <c r="B182" s="9" t="s">
        <v>448</v>
      </c>
      <c r="C182" s="87">
        <v>750</v>
      </c>
      <c r="D182" s="87">
        <v>1500</v>
      </c>
      <c r="E182" s="87">
        <v>2000</v>
      </c>
      <c r="F182" s="87">
        <v>0</v>
      </c>
      <c r="G182" s="87">
        <v>2000</v>
      </c>
      <c r="H182" s="87">
        <v>2000</v>
      </c>
      <c r="I182" s="190">
        <f t="shared" si="10"/>
        <v>0</v>
      </c>
      <c r="J182" s="47"/>
    </row>
    <row r="183" spans="1:10" ht="19.5" customHeight="1" thickBot="1" thickTop="1">
      <c r="A183" s="11" t="s">
        <v>201</v>
      </c>
      <c r="B183" s="9" t="s">
        <v>359</v>
      </c>
      <c r="C183" s="87">
        <v>1145</v>
      </c>
      <c r="D183" s="87">
        <v>482.82</v>
      </c>
      <c r="E183" s="87">
        <v>355</v>
      </c>
      <c r="F183" s="87">
        <v>378.12</v>
      </c>
      <c r="G183" s="87">
        <v>438.01</v>
      </c>
      <c r="H183" s="87">
        <v>438</v>
      </c>
      <c r="I183" s="190">
        <f t="shared" si="10"/>
        <v>-2.283052898333578E-05</v>
      </c>
      <c r="J183" s="47"/>
    </row>
    <row r="184" spans="1:9" ht="19.5" customHeight="1" thickBot="1" thickTop="1">
      <c r="A184" s="7" t="s">
        <v>202</v>
      </c>
      <c r="B184" s="9" t="s">
        <v>375</v>
      </c>
      <c r="C184" s="87">
        <v>700</v>
      </c>
      <c r="D184" s="87">
        <v>656.8</v>
      </c>
      <c r="E184" s="87">
        <v>800</v>
      </c>
      <c r="F184" s="87">
        <v>659.67</v>
      </c>
      <c r="G184" s="87">
        <v>750</v>
      </c>
      <c r="H184" s="87">
        <v>750</v>
      </c>
      <c r="I184" s="190">
        <f>(H184-G184)/G184</f>
        <v>0</v>
      </c>
    </row>
    <row r="185" spans="1:9" ht="19.5" customHeight="1" thickBot="1" thickTop="1">
      <c r="A185" s="7" t="s">
        <v>203</v>
      </c>
      <c r="B185" s="9" t="s">
        <v>328</v>
      </c>
      <c r="C185" s="87">
        <v>1300</v>
      </c>
      <c r="D185" s="87">
        <v>1275.87</v>
      </c>
      <c r="E185" s="87">
        <v>1800</v>
      </c>
      <c r="F185" s="87">
        <v>1969.42</v>
      </c>
      <c r="G185" s="87">
        <v>1500</v>
      </c>
      <c r="H185" s="87">
        <v>2000</v>
      </c>
      <c r="I185" s="190">
        <f t="shared" si="10"/>
        <v>0.3333333333333333</v>
      </c>
    </row>
    <row r="186" spans="1:10" ht="19.5" customHeight="1" thickBot="1" thickTop="1">
      <c r="A186" s="7" t="s">
        <v>204</v>
      </c>
      <c r="B186" s="9" t="s">
        <v>329</v>
      </c>
      <c r="C186" s="87">
        <v>1500</v>
      </c>
      <c r="D186" s="87">
        <v>991.45</v>
      </c>
      <c r="E186" s="87">
        <v>1500</v>
      </c>
      <c r="F186" s="87">
        <v>1485.06</v>
      </c>
      <c r="G186" s="87">
        <v>1500</v>
      </c>
      <c r="H186" s="87">
        <v>1750</v>
      </c>
      <c r="I186" s="190">
        <f t="shared" si="10"/>
        <v>0.16666666666666666</v>
      </c>
      <c r="J186" s="46" t="s">
        <v>30</v>
      </c>
    </row>
    <row r="187" spans="1:9" ht="19.5" customHeight="1" thickBot="1" thickTop="1">
      <c r="A187" s="7" t="s">
        <v>205</v>
      </c>
      <c r="B187" s="9" t="s">
        <v>393</v>
      </c>
      <c r="C187" s="87">
        <v>1500</v>
      </c>
      <c r="D187" s="87">
        <v>3327.81</v>
      </c>
      <c r="E187" s="87">
        <v>3000</v>
      </c>
      <c r="F187" s="87">
        <v>1016.31</v>
      </c>
      <c r="G187" s="87">
        <v>3000</v>
      </c>
      <c r="H187" s="87">
        <v>3000</v>
      </c>
      <c r="I187" s="190">
        <f t="shared" si="10"/>
        <v>0</v>
      </c>
    </row>
    <row r="188" spans="1:10" ht="19.5" customHeight="1" thickBot="1" thickTop="1">
      <c r="A188" s="7" t="s">
        <v>206</v>
      </c>
      <c r="B188" s="9" t="s">
        <v>394</v>
      </c>
      <c r="C188" s="87">
        <v>1000</v>
      </c>
      <c r="D188" s="87">
        <v>465.28</v>
      </c>
      <c r="E188" s="87">
        <v>1000</v>
      </c>
      <c r="F188" s="87">
        <v>0</v>
      </c>
      <c r="G188" s="87">
        <v>1000</v>
      </c>
      <c r="H188" s="87">
        <v>1000</v>
      </c>
      <c r="I188" s="190">
        <f t="shared" si="10"/>
        <v>0</v>
      </c>
      <c r="J188" s="7"/>
    </row>
    <row r="189" spans="1:10" ht="19.5" customHeight="1" thickBot="1" thickTop="1">
      <c r="A189" s="7" t="s">
        <v>207</v>
      </c>
      <c r="B189" s="9" t="s">
        <v>395</v>
      </c>
      <c r="C189" s="87">
        <v>4000</v>
      </c>
      <c r="D189" s="87">
        <v>0</v>
      </c>
      <c r="E189" s="87">
        <v>3000</v>
      </c>
      <c r="F189" s="87">
        <v>1013.55</v>
      </c>
      <c r="G189" s="87">
        <v>3000</v>
      </c>
      <c r="H189" s="87">
        <v>3000</v>
      </c>
      <c r="I189" s="190">
        <f t="shared" si="10"/>
        <v>0</v>
      </c>
      <c r="J189" s="47"/>
    </row>
    <row r="190" spans="1:9" ht="19.5" customHeight="1" thickBot="1" thickTop="1">
      <c r="A190" s="7" t="s">
        <v>209</v>
      </c>
      <c r="B190" s="9" t="s">
        <v>397</v>
      </c>
      <c r="C190" s="87">
        <v>500</v>
      </c>
      <c r="D190" s="87">
        <v>488.27</v>
      </c>
      <c r="E190" s="87">
        <v>500</v>
      </c>
      <c r="F190" s="87">
        <v>0</v>
      </c>
      <c r="G190" s="87">
        <v>500</v>
      </c>
      <c r="H190" s="87">
        <v>500</v>
      </c>
      <c r="I190" s="190">
        <f t="shared" si="10"/>
        <v>0</v>
      </c>
    </row>
    <row r="191" spans="1:10" ht="19.5" customHeight="1" thickBot="1" thickTop="1">
      <c r="A191" s="9" t="s">
        <v>208</v>
      </c>
      <c r="B191" s="9" t="s">
        <v>396</v>
      </c>
      <c r="C191" s="87">
        <v>500</v>
      </c>
      <c r="D191" s="87">
        <v>29.64</v>
      </c>
      <c r="E191" s="87">
        <v>500</v>
      </c>
      <c r="F191" s="87">
        <v>0</v>
      </c>
      <c r="G191" s="87">
        <v>500</v>
      </c>
      <c r="H191" s="87">
        <v>500</v>
      </c>
      <c r="I191" s="190">
        <f t="shared" si="10"/>
        <v>0</v>
      </c>
      <c r="J191" s="47"/>
    </row>
    <row r="192" spans="1:10" ht="19.5" customHeight="1" thickBot="1" thickTop="1">
      <c r="A192" s="2" t="s">
        <v>211</v>
      </c>
      <c r="B192" s="6" t="s">
        <v>398</v>
      </c>
      <c r="C192" s="90">
        <v>47356.39</v>
      </c>
      <c r="D192" s="90">
        <v>47356</v>
      </c>
      <c r="E192" s="90">
        <v>48304.94</v>
      </c>
      <c r="F192" s="90">
        <v>48305</v>
      </c>
      <c r="G192" s="90">
        <f>'FY25 Revenue'!M11*0.01</f>
        <v>78162.61</v>
      </c>
      <c r="H192" s="90">
        <v>0</v>
      </c>
      <c r="I192" s="190">
        <f t="shared" si="10"/>
        <v>-1</v>
      </c>
      <c r="J192" s="47"/>
    </row>
    <row r="193" spans="1:10" ht="19.5" customHeight="1" thickBot="1" thickTop="1">
      <c r="A193" s="2" t="s">
        <v>573</v>
      </c>
      <c r="B193" s="6" t="s">
        <v>572</v>
      </c>
      <c r="C193" s="90">
        <v>0</v>
      </c>
      <c r="D193" s="90">
        <v>0</v>
      </c>
      <c r="E193" s="90">
        <v>5000</v>
      </c>
      <c r="F193" s="90">
        <v>5000</v>
      </c>
      <c r="G193" s="90">
        <v>0</v>
      </c>
      <c r="H193" s="90">
        <v>0</v>
      </c>
      <c r="I193" s="190">
        <v>0</v>
      </c>
      <c r="J193" s="47"/>
    </row>
    <row r="194" spans="1:10" ht="19.5" customHeight="1" thickBot="1" thickTop="1">
      <c r="A194" s="2" t="s">
        <v>644</v>
      </c>
      <c r="B194" s="6" t="s">
        <v>672</v>
      </c>
      <c r="C194" s="90">
        <v>0</v>
      </c>
      <c r="D194" s="90">
        <v>0</v>
      </c>
      <c r="E194" s="90">
        <v>0</v>
      </c>
      <c r="F194" s="90">
        <v>12500</v>
      </c>
      <c r="G194" s="90">
        <v>13000</v>
      </c>
      <c r="H194" s="90">
        <v>15000</v>
      </c>
      <c r="I194" s="190">
        <f t="shared" si="10"/>
        <v>0.15384615384615385</v>
      </c>
      <c r="J194" s="47"/>
    </row>
    <row r="195" spans="1:9" ht="19.5" customHeight="1" thickBot="1" thickTop="1">
      <c r="A195" s="94"/>
      <c r="B195" s="94" t="s">
        <v>16</v>
      </c>
      <c r="C195" s="17">
        <f aca="true" t="shared" si="11" ref="C195:H195">SUM(C180:C194)</f>
        <v>63244.39</v>
      </c>
      <c r="D195" s="17">
        <f t="shared" si="11"/>
        <v>59092.95</v>
      </c>
      <c r="E195" s="17">
        <f t="shared" si="11"/>
        <v>70775.54000000001</v>
      </c>
      <c r="F195" s="17">
        <f t="shared" si="11"/>
        <v>74964.56</v>
      </c>
      <c r="G195" s="17">
        <f t="shared" si="11"/>
        <v>108366.62</v>
      </c>
      <c r="H195" s="17">
        <f t="shared" si="11"/>
        <v>32458</v>
      </c>
      <c r="I195" s="190">
        <f t="shared" si="10"/>
        <v>-0.7004797233686905</v>
      </c>
    </row>
    <row r="196" spans="1:9" ht="19.5" customHeight="1" thickTop="1">
      <c r="A196" s="3"/>
      <c r="B196" s="3"/>
      <c r="C196" s="28"/>
      <c r="D196" s="28"/>
      <c r="E196" s="28"/>
      <c r="F196" s="28"/>
      <c r="G196" s="28"/>
      <c r="H196" s="28"/>
      <c r="I196" s="96"/>
    </row>
    <row r="197" spans="1:9" ht="19.5" customHeight="1">
      <c r="A197" s="15"/>
      <c r="B197" s="15" t="s">
        <v>28</v>
      </c>
      <c r="I197" s="96"/>
    </row>
    <row r="198" spans="1:9" ht="19.5" customHeight="1" thickBot="1">
      <c r="A198" s="9" t="s">
        <v>212</v>
      </c>
      <c r="B198" s="9" t="s">
        <v>399</v>
      </c>
      <c r="C198" s="20">
        <v>500</v>
      </c>
      <c r="D198" s="20">
        <v>500</v>
      </c>
      <c r="E198" s="20">
        <v>500</v>
      </c>
      <c r="F198" s="20">
        <v>500</v>
      </c>
      <c r="G198" s="20">
        <v>500</v>
      </c>
      <c r="H198" s="20">
        <v>500</v>
      </c>
      <c r="I198" s="190">
        <f>(H198-G198)/G198</f>
        <v>0</v>
      </c>
    </row>
    <row r="199" spans="1:9" ht="19.5" customHeight="1" thickBot="1" thickTop="1">
      <c r="A199" s="9" t="s">
        <v>213</v>
      </c>
      <c r="B199" s="9" t="s">
        <v>400</v>
      </c>
      <c r="C199" s="87">
        <v>2000</v>
      </c>
      <c r="D199" s="87">
        <v>2000</v>
      </c>
      <c r="E199" s="87">
        <v>2500</v>
      </c>
      <c r="F199" s="87">
        <v>2500</v>
      </c>
      <c r="G199" s="87">
        <v>2500</v>
      </c>
      <c r="H199" s="87">
        <v>3500</v>
      </c>
      <c r="I199" s="190">
        <f aca="true" t="shared" si="12" ref="I199:I215">(H199-G199)/G199</f>
        <v>0.4</v>
      </c>
    </row>
    <row r="200" spans="1:9" ht="19.5" customHeight="1" thickBot="1" thickTop="1">
      <c r="A200" s="9" t="s">
        <v>214</v>
      </c>
      <c r="B200" s="9" t="s">
        <v>537</v>
      </c>
      <c r="C200" s="87">
        <v>200</v>
      </c>
      <c r="D200" s="87">
        <v>200</v>
      </c>
      <c r="E200" s="87">
        <v>200</v>
      </c>
      <c r="F200" s="87">
        <v>200</v>
      </c>
      <c r="G200" s="87">
        <v>200</v>
      </c>
      <c r="H200" s="87">
        <v>200</v>
      </c>
      <c r="I200" s="190">
        <f t="shared" si="12"/>
        <v>0</v>
      </c>
    </row>
    <row r="201" spans="1:9" ht="19.5" customHeight="1" thickBot="1" thickTop="1">
      <c r="A201" s="9" t="s">
        <v>215</v>
      </c>
      <c r="B201" s="9" t="s">
        <v>538</v>
      </c>
      <c r="C201" s="87">
        <v>3340</v>
      </c>
      <c r="D201" s="87">
        <v>3340</v>
      </c>
      <c r="E201" s="87">
        <v>5000</v>
      </c>
      <c r="F201" s="87">
        <v>5000</v>
      </c>
      <c r="G201" s="87">
        <v>5000</v>
      </c>
      <c r="H201" s="87">
        <v>5000</v>
      </c>
      <c r="I201" s="190">
        <f t="shared" si="12"/>
        <v>0</v>
      </c>
    </row>
    <row r="202" spans="1:9" ht="19.5" customHeight="1" thickBot="1" thickTop="1">
      <c r="A202" s="9" t="s">
        <v>216</v>
      </c>
      <c r="B202" s="9" t="s">
        <v>401</v>
      </c>
      <c r="C202" s="87">
        <v>1000</v>
      </c>
      <c r="D202" s="87">
        <v>1000</v>
      </c>
      <c r="E202" s="87">
        <v>1000</v>
      </c>
      <c r="F202" s="87">
        <v>1000</v>
      </c>
      <c r="G202" s="87">
        <v>1000</v>
      </c>
      <c r="H202" s="87"/>
      <c r="I202" s="190">
        <f t="shared" si="12"/>
        <v>-1</v>
      </c>
    </row>
    <row r="203" spans="1:9" ht="19.5" customHeight="1" thickBot="1" thickTop="1">
      <c r="A203" s="7" t="s">
        <v>217</v>
      </c>
      <c r="B203" s="9" t="s">
        <v>402</v>
      </c>
      <c r="C203" s="87">
        <v>400</v>
      </c>
      <c r="D203" s="87">
        <v>400</v>
      </c>
      <c r="E203" s="87">
        <v>400</v>
      </c>
      <c r="F203" s="87">
        <v>400</v>
      </c>
      <c r="G203" s="87">
        <v>400</v>
      </c>
      <c r="H203" s="87">
        <v>400</v>
      </c>
      <c r="I203" s="190">
        <f t="shared" si="12"/>
        <v>0</v>
      </c>
    </row>
    <row r="204" spans="1:10" ht="19.5" customHeight="1" thickBot="1" thickTop="1">
      <c r="A204" s="7" t="s">
        <v>218</v>
      </c>
      <c r="B204" s="9" t="s">
        <v>403</v>
      </c>
      <c r="C204" s="87">
        <v>78012</v>
      </c>
      <c r="D204" s="87">
        <v>78012</v>
      </c>
      <c r="E204" s="87">
        <v>78012</v>
      </c>
      <c r="F204" s="87">
        <v>78012</v>
      </c>
      <c r="G204" s="87">
        <v>58338</v>
      </c>
      <c r="H204" s="87">
        <v>58338</v>
      </c>
      <c r="I204" s="190">
        <f t="shared" si="12"/>
        <v>0</v>
      </c>
      <c r="J204" s="46" t="s">
        <v>30</v>
      </c>
    </row>
    <row r="205" spans="1:9" ht="19.5" customHeight="1" thickBot="1" thickTop="1">
      <c r="A205" s="7" t="s">
        <v>219</v>
      </c>
      <c r="B205" s="9" t="s">
        <v>539</v>
      </c>
      <c r="C205" s="87">
        <v>1100</v>
      </c>
      <c r="D205" s="87">
        <v>677.77</v>
      </c>
      <c r="E205" s="87">
        <v>1000</v>
      </c>
      <c r="F205" s="87">
        <v>2807.72</v>
      </c>
      <c r="G205" s="87">
        <v>3000</v>
      </c>
      <c r="H205" s="87">
        <v>3000</v>
      </c>
      <c r="I205" s="190">
        <f>(H205-G205)/G205</f>
        <v>0</v>
      </c>
    </row>
    <row r="206" spans="1:9" ht="19.5" customHeight="1" thickBot="1" thickTop="1">
      <c r="A206" s="7" t="s">
        <v>220</v>
      </c>
      <c r="B206" s="9" t="s">
        <v>404</v>
      </c>
      <c r="C206" s="87">
        <v>9693</v>
      </c>
      <c r="D206" s="87">
        <v>9693</v>
      </c>
      <c r="E206" s="87">
        <v>10500</v>
      </c>
      <c r="F206" s="87">
        <v>10500</v>
      </c>
      <c r="G206" s="87">
        <v>11000</v>
      </c>
      <c r="H206" s="87">
        <v>12500</v>
      </c>
      <c r="I206" s="190">
        <f t="shared" si="12"/>
        <v>0.13636363636363635</v>
      </c>
    </row>
    <row r="207" spans="1:9" ht="19.5" customHeight="1" thickBot="1" thickTop="1">
      <c r="A207" s="9" t="s">
        <v>221</v>
      </c>
      <c r="B207" s="9" t="s">
        <v>405</v>
      </c>
      <c r="C207" s="87">
        <v>375</v>
      </c>
      <c r="D207" s="87">
        <v>375</v>
      </c>
      <c r="E207" s="87">
        <v>375</v>
      </c>
      <c r="F207" s="87">
        <v>375</v>
      </c>
      <c r="G207" s="87">
        <v>375</v>
      </c>
      <c r="H207" s="87"/>
      <c r="I207" s="190">
        <f t="shared" si="12"/>
        <v>-1</v>
      </c>
    </row>
    <row r="208" spans="1:10" ht="19.5" customHeight="1" thickBot="1" thickTop="1">
      <c r="A208" s="7" t="s">
        <v>222</v>
      </c>
      <c r="B208" s="9" t="s">
        <v>406</v>
      </c>
      <c r="C208" s="87">
        <v>200</v>
      </c>
      <c r="D208" s="87">
        <v>200</v>
      </c>
      <c r="E208" s="87">
        <v>0</v>
      </c>
      <c r="F208" s="87">
        <v>0</v>
      </c>
      <c r="G208" s="87">
        <v>0</v>
      </c>
      <c r="H208" s="87"/>
      <c r="I208" s="190">
        <v>0</v>
      </c>
      <c r="J208" s="47"/>
    </row>
    <row r="209" spans="1:9" ht="19.5" customHeight="1" thickBot="1" thickTop="1">
      <c r="A209" s="9" t="s">
        <v>223</v>
      </c>
      <c r="B209" s="9" t="s">
        <v>408</v>
      </c>
      <c r="C209" s="87">
        <v>1000</v>
      </c>
      <c r="D209" s="87">
        <v>1000</v>
      </c>
      <c r="E209" s="87">
        <v>1000</v>
      </c>
      <c r="F209" s="87">
        <v>1000</v>
      </c>
      <c r="G209" s="87">
        <v>1000</v>
      </c>
      <c r="H209" s="87">
        <v>1000</v>
      </c>
      <c r="I209" s="190">
        <f t="shared" si="12"/>
        <v>0</v>
      </c>
    </row>
    <row r="210" spans="1:9" ht="19.5" customHeight="1" thickBot="1" thickTop="1">
      <c r="A210" s="9" t="s">
        <v>224</v>
      </c>
      <c r="B210" s="9" t="s">
        <v>407</v>
      </c>
      <c r="C210" s="87">
        <v>3000</v>
      </c>
      <c r="D210" s="87">
        <v>3000</v>
      </c>
      <c r="E210" s="87">
        <v>3000</v>
      </c>
      <c r="F210" s="87">
        <v>3000</v>
      </c>
      <c r="G210" s="87">
        <v>3000</v>
      </c>
      <c r="H210" s="87">
        <v>3000</v>
      </c>
      <c r="I210" s="190">
        <f t="shared" si="12"/>
        <v>0</v>
      </c>
    </row>
    <row r="211" spans="1:9" ht="19.5" customHeight="1" thickBot="1" thickTop="1">
      <c r="A211" s="9" t="s">
        <v>225</v>
      </c>
      <c r="B211" s="9" t="s">
        <v>409</v>
      </c>
      <c r="C211" s="87">
        <v>1000</v>
      </c>
      <c r="D211" s="87">
        <v>1000</v>
      </c>
      <c r="E211" s="87">
        <v>1200</v>
      </c>
      <c r="F211" s="87">
        <v>1200</v>
      </c>
      <c r="G211" s="87">
        <v>1250</v>
      </c>
      <c r="H211" s="87">
        <v>1500</v>
      </c>
      <c r="I211" s="190">
        <f t="shared" si="12"/>
        <v>0.2</v>
      </c>
    </row>
    <row r="212" spans="1:10" ht="19.5" customHeight="1" thickBot="1" thickTop="1">
      <c r="A212" s="6" t="s">
        <v>543</v>
      </c>
      <c r="B212" s="6" t="s">
        <v>540</v>
      </c>
      <c r="C212" s="87">
        <v>7719</v>
      </c>
      <c r="D212" s="87">
        <v>6383</v>
      </c>
      <c r="E212" s="87">
        <v>6234</v>
      </c>
      <c r="F212" s="87">
        <v>6234</v>
      </c>
      <c r="G212" s="87">
        <v>6234</v>
      </c>
      <c r="H212" s="87">
        <v>3431</v>
      </c>
      <c r="I212" s="190">
        <f t="shared" si="12"/>
        <v>-0.4496310555020853</v>
      </c>
      <c r="J212" s="47"/>
    </row>
    <row r="213" spans="1:10" ht="19.5" customHeight="1" thickBot="1" thickTop="1">
      <c r="A213" s="7" t="s">
        <v>226</v>
      </c>
      <c r="B213" s="9" t="s">
        <v>410</v>
      </c>
      <c r="C213" s="87">
        <v>1000</v>
      </c>
      <c r="D213" s="87">
        <v>1000</v>
      </c>
      <c r="E213" s="87">
        <v>2000</v>
      </c>
      <c r="F213" s="87">
        <v>2000</v>
      </c>
      <c r="G213" s="87">
        <v>2000</v>
      </c>
      <c r="H213" s="87">
        <v>2000</v>
      </c>
      <c r="I213" s="190">
        <f t="shared" si="12"/>
        <v>0</v>
      </c>
      <c r="J213" s="47"/>
    </row>
    <row r="214" spans="1:10" ht="19.5" customHeight="1" thickBot="1" thickTop="1">
      <c r="A214" s="7" t="s">
        <v>586</v>
      </c>
      <c r="B214" s="9" t="s">
        <v>574</v>
      </c>
      <c r="C214" s="87">
        <v>0</v>
      </c>
      <c r="D214" s="87">
        <v>0</v>
      </c>
      <c r="E214" s="87">
        <v>1500</v>
      </c>
      <c r="F214" s="87">
        <v>1500</v>
      </c>
      <c r="G214" s="87">
        <v>1500</v>
      </c>
      <c r="H214" s="87">
        <v>2500</v>
      </c>
      <c r="I214" s="190">
        <f t="shared" si="12"/>
        <v>0.6666666666666666</v>
      </c>
      <c r="J214" s="47"/>
    </row>
    <row r="215" spans="1:9" ht="19.5" customHeight="1" thickBot="1" thickTop="1">
      <c r="A215" s="7" t="s">
        <v>673</v>
      </c>
      <c r="B215" s="9" t="s">
        <v>597</v>
      </c>
      <c r="C215" s="87">
        <v>0</v>
      </c>
      <c r="D215" s="87">
        <v>0</v>
      </c>
      <c r="E215" s="87">
        <v>0</v>
      </c>
      <c r="F215" s="87">
        <v>0</v>
      </c>
      <c r="G215" s="87">
        <v>1000</v>
      </c>
      <c r="H215" s="87"/>
      <c r="I215" s="190">
        <f t="shared" si="12"/>
        <v>-1</v>
      </c>
    </row>
    <row r="216" spans="2:9" ht="19.5" customHeight="1" thickBot="1" thickTop="1">
      <c r="B216" s="9" t="s">
        <v>712</v>
      </c>
      <c r="C216" s="87"/>
      <c r="D216" s="87"/>
      <c r="E216" s="87"/>
      <c r="F216" s="87"/>
      <c r="G216" s="87">
        <v>0</v>
      </c>
      <c r="H216" s="87">
        <v>5000</v>
      </c>
      <c r="I216" s="190">
        <v>1</v>
      </c>
    </row>
    <row r="217" spans="2:9" ht="19.5" customHeight="1" thickBot="1" thickTop="1">
      <c r="B217" s="9" t="s">
        <v>711</v>
      </c>
      <c r="C217" s="87"/>
      <c r="D217" s="87"/>
      <c r="E217" s="87"/>
      <c r="F217" s="87"/>
      <c r="G217" s="87">
        <v>0</v>
      </c>
      <c r="H217" s="87">
        <v>3000</v>
      </c>
      <c r="I217" s="190">
        <v>1</v>
      </c>
    </row>
    <row r="218" spans="2:9" ht="19.5" customHeight="1" thickBot="1" thickTop="1">
      <c r="B218" s="9" t="s">
        <v>713</v>
      </c>
      <c r="C218" s="87"/>
      <c r="D218" s="87"/>
      <c r="E218" s="87"/>
      <c r="F218" s="87"/>
      <c r="G218" s="87">
        <v>0</v>
      </c>
      <c r="H218" s="87">
        <v>350</v>
      </c>
      <c r="I218" s="190">
        <v>1</v>
      </c>
    </row>
    <row r="219" spans="2:9" ht="19.5" customHeight="1" thickBot="1" thickTop="1">
      <c r="B219" s="9" t="s">
        <v>714</v>
      </c>
      <c r="C219" s="87"/>
      <c r="D219" s="87"/>
      <c r="E219" s="87"/>
      <c r="F219" s="87"/>
      <c r="G219" s="87">
        <v>0</v>
      </c>
      <c r="H219" s="87">
        <v>1885</v>
      </c>
      <c r="I219" s="190">
        <v>1</v>
      </c>
    </row>
    <row r="220" spans="2:9" ht="19.5" customHeight="1" thickBot="1" thickTop="1">
      <c r="B220" s="9" t="s">
        <v>715</v>
      </c>
      <c r="C220" s="87"/>
      <c r="D220" s="87"/>
      <c r="E220" s="87"/>
      <c r="F220" s="87"/>
      <c r="G220" s="87">
        <v>0</v>
      </c>
      <c r="H220" s="87">
        <v>8000</v>
      </c>
      <c r="I220" s="190">
        <v>1</v>
      </c>
    </row>
    <row r="221" spans="1:9" ht="19.5" customHeight="1" thickBot="1" thickTop="1">
      <c r="A221" s="18"/>
      <c r="B221" s="18" t="s">
        <v>17</v>
      </c>
      <c r="C221" s="17">
        <f>SUM(C198:C215)</f>
        <v>110539</v>
      </c>
      <c r="D221" s="17">
        <f>SUM(D198:D215)</f>
        <v>108780.77</v>
      </c>
      <c r="E221" s="17">
        <f>SUM(E198:E215)</f>
        <v>114421</v>
      </c>
      <c r="F221" s="17">
        <f>SUM(F198:F215)</f>
        <v>116228.72</v>
      </c>
      <c r="G221" s="17">
        <f>SUM(G198:G220)</f>
        <v>98297</v>
      </c>
      <c r="H221" s="17">
        <f>SUM(H198:H220)</f>
        <v>115104</v>
      </c>
      <c r="I221" s="190">
        <f>(H221-G221)/G221</f>
        <v>0.17098182040143647</v>
      </c>
    </row>
    <row r="222" spans="3:9" ht="19.5" customHeight="1" thickBot="1" thickTop="1">
      <c r="C222" s="61"/>
      <c r="D222" s="61"/>
      <c r="E222" s="61"/>
      <c r="F222" s="61"/>
      <c r="G222" s="61"/>
      <c r="H222" s="61"/>
      <c r="I222" s="96"/>
    </row>
    <row r="223" spans="1:9" ht="19.5" customHeight="1" thickBot="1" thickTop="1">
      <c r="A223" s="68"/>
      <c r="B223" s="68" t="s">
        <v>10</v>
      </c>
      <c r="C223" s="67">
        <f aca="true" t="shared" si="13" ref="C223:H223">+C52+C60+C83+C122+C146+C177+C195+C221</f>
        <v>2490553.64</v>
      </c>
      <c r="D223" s="67">
        <f t="shared" si="13"/>
        <v>2290007.511</v>
      </c>
      <c r="E223" s="67">
        <f t="shared" si="13"/>
        <v>2852670.713</v>
      </c>
      <c r="F223" s="67">
        <f t="shared" si="13"/>
        <v>2327175.4800000004</v>
      </c>
      <c r="G223" s="67">
        <f t="shared" si="13"/>
        <v>2754188.42</v>
      </c>
      <c r="H223" s="67">
        <f t="shared" si="13"/>
        <v>2814417.2</v>
      </c>
      <c r="I223" s="242">
        <f>(H223-G223)/G223</f>
        <v>0.02186806812585475</v>
      </c>
    </row>
    <row r="224" spans="1:10" ht="19.5" customHeight="1" thickTop="1">
      <c r="A224" s="15"/>
      <c r="B224" s="15"/>
      <c r="C224" s="62"/>
      <c r="D224" s="62"/>
      <c r="E224" s="62"/>
      <c r="F224" s="62"/>
      <c r="G224" s="62"/>
      <c r="H224" s="62"/>
      <c r="I224" s="96"/>
      <c r="J224" s="50"/>
    </row>
    <row r="225" spans="1:10" ht="19.5" customHeight="1">
      <c r="A225" s="15"/>
      <c r="B225" s="15" t="s">
        <v>678</v>
      </c>
      <c r="I225" s="96"/>
      <c r="J225" s="47"/>
    </row>
    <row r="226" spans="1:10" ht="19.5" customHeight="1" thickBot="1">
      <c r="A226" s="6" t="s">
        <v>227</v>
      </c>
      <c r="B226" s="6" t="s">
        <v>349</v>
      </c>
      <c r="C226" s="20">
        <v>305384</v>
      </c>
      <c r="D226" s="20">
        <v>283549.47</v>
      </c>
      <c r="E226" s="20">
        <v>316263</v>
      </c>
      <c r="F226" s="20">
        <v>342729.87</v>
      </c>
      <c r="G226" s="20">
        <v>393726</v>
      </c>
      <c r="H226" s="20">
        <v>412443.2</v>
      </c>
      <c r="I226" s="190">
        <f>(H226-G226)/G226</f>
        <v>0.04753864362526227</v>
      </c>
      <c r="J226" s="47"/>
    </row>
    <row r="227" spans="1:14" s="15" customFormat="1" ht="18.75" customHeight="1" thickBot="1" thickTop="1">
      <c r="A227" s="6" t="s">
        <v>564</v>
      </c>
      <c r="B227" s="6" t="s">
        <v>550</v>
      </c>
      <c r="C227" s="87">
        <v>0</v>
      </c>
      <c r="D227" s="87">
        <v>0</v>
      </c>
      <c r="E227" s="87">
        <v>30000</v>
      </c>
      <c r="F227" s="87">
        <v>30000</v>
      </c>
      <c r="G227" s="87">
        <v>0</v>
      </c>
      <c r="H227" s="87">
        <v>0</v>
      </c>
      <c r="I227" s="190">
        <v>0</v>
      </c>
      <c r="J227" s="50"/>
      <c r="K227" s="23"/>
      <c r="L227" s="23"/>
      <c r="M227" s="23"/>
      <c r="N227" s="23"/>
    </row>
    <row r="228" spans="1:10" ht="19.5" customHeight="1" thickBot="1" thickTop="1">
      <c r="A228" s="2" t="s">
        <v>229</v>
      </c>
      <c r="B228" s="6" t="s">
        <v>52</v>
      </c>
      <c r="C228" s="87">
        <v>45000</v>
      </c>
      <c r="D228" s="87">
        <v>38663.88</v>
      </c>
      <c r="E228" s="87">
        <v>45000</v>
      </c>
      <c r="F228" s="87">
        <v>48166.27</v>
      </c>
      <c r="G228" s="87">
        <v>45000</v>
      </c>
      <c r="H228" s="87">
        <v>50000</v>
      </c>
      <c r="I228" s="190">
        <f aca="true" t="shared" si="14" ref="I228:I290">(H228-G228)/G228</f>
        <v>0.1111111111111111</v>
      </c>
      <c r="J228" s="47"/>
    </row>
    <row r="229" spans="1:14" s="15" customFormat="1" ht="18.75" customHeight="1" thickBot="1" thickTop="1">
      <c r="A229" s="6" t="s">
        <v>228</v>
      </c>
      <c r="B229" s="6" t="s">
        <v>302</v>
      </c>
      <c r="C229" s="87">
        <v>12250</v>
      </c>
      <c r="D229" s="87">
        <v>7595.95</v>
      </c>
      <c r="E229" s="87">
        <v>5000</v>
      </c>
      <c r="F229" s="87">
        <v>8153.68</v>
      </c>
      <c r="G229" s="87">
        <v>10000</v>
      </c>
      <c r="H229" s="87">
        <v>12500</v>
      </c>
      <c r="I229" s="190">
        <f t="shared" si="14"/>
        <v>0.25</v>
      </c>
      <c r="J229" s="50"/>
      <c r="K229" s="23"/>
      <c r="L229" s="23"/>
      <c r="M229" s="25"/>
      <c r="N229" s="23"/>
    </row>
    <row r="230" spans="1:10" ht="19.5" customHeight="1" thickBot="1" thickTop="1">
      <c r="A230" s="2" t="s">
        <v>230</v>
      </c>
      <c r="B230" s="6" t="s">
        <v>351</v>
      </c>
      <c r="C230" s="87">
        <v>27942</v>
      </c>
      <c r="D230" s="87">
        <v>25219.12</v>
      </c>
      <c r="E230" s="87">
        <f>SUM(E226+E228+E229)*0.077</f>
        <v>28202.251</v>
      </c>
      <c r="F230" s="87">
        <v>29076.21</v>
      </c>
      <c r="G230" s="87">
        <v>34167</v>
      </c>
      <c r="H230" s="87">
        <v>36571</v>
      </c>
      <c r="I230" s="190">
        <f t="shared" si="14"/>
        <v>0.07036028916791055</v>
      </c>
      <c r="J230" s="47"/>
    </row>
    <row r="231" spans="1:10" ht="19.5" customHeight="1" thickBot="1" thickTop="1">
      <c r="A231" s="6" t="s">
        <v>231</v>
      </c>
      <c r="B231" s="6" t="s">
        <v>304</v>
      </c>
      <c r="C231" s="87">
        <v>21899</v>
      </c>
      <c r="D231" s="87">
        <v>20518.18</v>
      </c>
      <c r="E231" s="87">
        <v>24385</v>
      </c>
      <c r="F231" s="87">
        <v>27742</v>
      </c>
      <c r="G231" s="87">
        <v>29614</v>
      </c>
      <c r="H231" s="87">
        <v>31215</v>
      </c>
      <c r="I231" s="190">
        <f t="shared" si="14"/>
        <v>0.05406226784628892</v>
      </c>
      <c r="J231" s="47"/>
    </row>
    <row r="232" spans="1:13" ht="19.5" customHeight="1" thickBot="1" thickTop="1">
      <c r="A232" s="6" t="s">
        <v>232</v>
      </c>
      <c r="B232" s="6" t="s">
        <v>305</v>
      </c>
      <c r="C232" s="87">
        <v>50844</v>
      </c>
      <c r="D232" s="87">
        <v>64164.58</v>
      </c>
      <c r="E232" s="87">
        <v>99178</v>
      </c>
      <c r="F232" s="87">
        <v>76385.19</v>
      </c>
      <c r="G232" s="87">
        <v>65251</v>
      </c>
      <c r="H232" s="87">
        <v>64206</v>
      </c>
      <c r="I232" s="190">
        <f t="shared" si="14"/>
        <v>-0.0160150802286555</v>
      </c>
      <c r="M232" s="22"/>
    </row>
    <row r="233" spans="1:9" ht="19.5" customHeight="1" thickBot="1" thickTop="1">
      <c r="A233" s="6" t="s">
        <v>233</v>
      </c>
      <c r="B233" s="6" t="s">
        <v>307</v>
      </c>
      <c r="C233" s="87">
        <v>1835</v>
      </c>
      <c r="D233" s="87">
        <v>1637.06</v>
      </c>
      <c r="E233" s="87">
        <v>1835</v>
      </c>
      <c r="F233" s="87">
        <v>2201.61</v>
      </c>
      <c r="G233" s="87">
        <v>2325</v>
      </c>
      <c r="H233" s="87">
        <v>2970</v>
      </c>
      <c r="I233" s="190">
        <f t="shared" si="14"/>
        <v>0.27741935483870966</v>
      </c>
    </row>
    <row r="234" spans="1:9" ht="19.5" customHeight="1" thickBot="1" thickTop="1">
      <c r="A234" s="2" t="s">
        <v>234</v>
      </c>
      <c r="B234" s="6" t="s">
        <v>411</v>
      </c>
      <c r="C234" s="87">
        <v>3000</v>
      </c>
      <c r="D234" s="87">
        <v>2552.03</v>
      </c>
      <c r="E234" s="87">
        <v>3000</v>
      </c>
      <c r="F234" s="87">
        <v>2842.57</v>
      </c>
      <c r="G234" s="87">
        <v>3500</v>
      </c>
      <c r="H234" s="87">
        <v>3500</v>
      </c>
      <c r="I234" s="190">
        <f t="shared" si="14"/>
        <v>0</v>
      </c>
    </row>
    <row r="235" spans="1:9" ht="19.5" customHeight="1" thickBot="1" thickTop="1">
      <c r="A235" s="6" t="s">
        <v>238</v>
      </c>
      <c r="B235" s="6" t="s">
        <v>412</v>
      </c>
      <c r="C235" s="87">
        <v>200</v>
      </c>
      <c r="D235" s="87">
        <v>90</v>
      </c>
      <c r="E235" s="87">
        <v>200</v>
      </c>
      <c r="F235" s="87">
        <v>120</v>
      </c>
      <c r="G235" s="87">
        <v>200</v>
      </c>
      <c r="H235" s="87">
        <v>200</v>
      </c>
      <c r="I235" s="190">
        <f t="shared" si="14"/>
        <v>0</v>
      </c>
    </row>
    <row r="236" spans="1:9" ht="19.5" customHeight="1" thickBot="1" thickTop="1">
      <c r="A236" s="6" t="s">
        <v>236</v>
      </c>
      <c r="B236" s="6" t="s">
        <v>362</v>
      </c>
      <c r="C236" s="87">
        <v>200</v>
      </c>
      <c r="D236" s="87">
        <v>101.75</v>
      </c>
      <c r="E236" s="87">
        <v>200</v>
      </c>
      <c r="F236" s="87">
        <v>0</v>
      </c>
      <c r="G236" s="87">
        <v>200</v>
      </c>
      <c r="H236" s="87">
        <v>200</v>
      </c>
      <c r="I236" s="190">
        <f t="shared" si="14"/>
        <v>0</v>
      </c>
    </row>
    <row r="237" spans="1:9" ht="19.5" customHeight="1" thickBot="1" thickTop="1">
      <c r="A237" s="6" t="s">
        <v>235</v>
      </c>
      <c r="B237" s="6" t="s">
        <v>316</v>
      </c>
      <c r="C237" s="87">
        <v>1000</v>
      </c>
      <c r="D237" s="87">
        <v>581.86</v>
      </c>
      <c r="E237" s="87">
        <v>1000</v>
      </c>
      <c r="F237" s="87">
        <v>414.22</v>
      </c>
      <c r="G237" s="87">
        <v>1000</v>
      </c>
      <c r="H237" s="87">
        <v>1000</v>
      </c>
      <c r="I237" s="190">
        <f t="shared" si="14"/>
        <v>0</v>
      </c>
    </row>
    <row r="238" spans="1:10" ht="19.5" customHeight="1" thickBot="1" thickTop="1">
      <c r="A238" s="2" t="s">
        <v>237</v>
      </c>
      <c r="B238" s="6" t="s">
        <v>363</v>
      </c>
      <c r="C238" s="87">
        <v>2724</v>
      </c>
      <c r="D238" s="87">
        <v>3098.23</v>
      </c>
      <c r="E238" s="87">
        <v>3200</v>
      </c>
      <c r="F238" s="87">
        <v>3658.8</v>
      </c>
      <c r="G238" s="87">
        <v>3300</v>
      </c>
      <c r="H238" s="87">
        <v>3800</v>
      </c>
      <c r="I238" s="190">
        <f t="shared" si="14"/>
        <v>0.15151515151515152</v>
      </c>
      <c r="J238" s="47"/>
    </row>
    <row r="239" spans="1:10" ht="19.5" customHeight="1" thickBot="1" thickTop="1">
      <c r="A239" s="9" t="s">
        <v>239</v>
      </c>
      <c r="B239" s="9" t="s">
        <v>413</v>
      </c>
      <c r="C239" s="87">
        <v>42093</v>
      </c>
      <c r="D239" s="87">
        <v>35084.19</v>
      </c>
      <c r="E239" s="87">
        <v>27213</v>
      </c>
      <c r="F239" s="87">
        <v>31442.28</v>
      </c>
      <c r="G239" s="87">
        <v>33488.64</v>
      </c>
      <c r="H239" s="87">
        <v>33489</v>
      </c>
      <c r="I239" s="190">
        <f t="shared" si="14"/>
        <v>1.0749914000705375E-05</v>
      </c>
      <c r="J239" s="47"/>
    </row>
    <row r="240" spans="1:9" ht="19.5" customHeight="1" thickBot="1" thickTop="1">
      <c r="A240" s="2" t="s">
        <v>240</v>
      </c>
      <c r="B240" s="6" t="s">
        <v>325</v>
      </c>
      <c r="C240" s="87">
        <v>8000</v>
      </c>
      <c r="D240" s="87">
        <v>8587.7</v>
      </c>
      <c r="E240" s="87">
        <v>8000</v>
      </c>
      <c r="F240" s="87">
        <v>7025.8</v>
      </c>
      <c r="G240" s="87">
        <v>9000</v>
      </c>
      <c r="H240" s="87">
        <v>9000</v>
      </c>
      <c r="I240" s="190">
        <f t="shared" si="14"/>
        <v>0</v>
      </c>
    </row>
    <row r="241" spans="1:9" ht="19.5" customHeight="1" thickBot="1" thickTop="1">
      <c r="A241" s="2" t="s">
        <v>241</v>
      </c>
      <c r="B241" s="6" t="s">
        <v>449</v>
      </c>
      <c r="C241" s="87">
        <v>2000</v>
      </c>
      <c r="D241" s="87">
        <v>2513.05</v>
      </c>
      <c r="E241" s="87">
        <v>2700</v>
      </c>
      <c r="F241" s="87">
        <v>2785.91</v>
      </c>
      <c r="G241" s="87">
        <v>2700</v>
      </c>
      <c r="H241" s="87">
        <v>3000</v>
      </c>
      <c r="I241" s="190">
        <f t="shared" si="14"/>
        <v>0.1111111111111111</v>
      </c>
    </row>
    <row r="242" spans="1:9" ht="19.5" customHeight="1" thickBot="1" thickTop="1">
      <c r="A242" s="6" t="s">
        <v>245</v>
      </c>
      <c r="B242" s="6" t="s">
        <v>450</v>
      </c>
      <c r="C242" s="87">
        <v>18000</v>
      </c>
      <c r="D242" s="87">
        <v>12948.91</v>
      </c>
      <c r="E242" s="87">
        <v>18500</v>
      </c>
      <c r="F242" s="87">
        <v>14197.51</v>
      </c>
      <c r="G242" s="87">
        <v>18000</v>
      </c>
      <c r="H242" s="87">
        <v>19000</v>
      </c>
      <c r="I242" s="190">
        <f t="shared" si="14"/>
        <v>0.05555555555555555</v>
      </c>
    </row>
    <row r="243" spans="1:9" ht="19.5" customHeight="1" thickBot="1" thickTop="1">
      <c r="A243" s="2" t="s">
        <v>242</v>
      </c>
      <c r="B243" s="6" t="s">
        <v>328</v>
      </c>
      <c r="C243" s="87">
        <v>2200</v>
      </c>
      <c r="D243" s="87">
        <v>1717.81</v>
      </c>
      <c r="E243" s="87">
        <v>2400</v>
      </c>
      <c r="F243" s="87">
        <v>1656.92</v>
      </c>
      <c r="G243" s="87">
        <v>2000</v>
      </c>
      <c r="H243" s="87">
        <v>2000</v>
      </c>
      <c r="I243" s="190">
        <f t="shared" si="14"/>
        <v>0</v>
      </c>
    </row>
    <row r="244" spans="1:10" ht="19.5" customHeight="1" thickBot="1" thickTop="1">
      <c r="A244" s="6" t="s">
        <v>243</v>
      </c>
      <c r="B244" s="6" t="s">
        <v>329</v>
      </c>
      <c r="C244" s="87">
        <v>1200</v>
      </c>
      <c r="D244" s="87">
        <v>1427.58</v>
      </c>
      <c r="E244" s="87">
        <v>1300</v>
      </c>
      <c r="F244" s="87">
        <v>1719.99</v>
      </c>
      <c r="G244" s="87">
        <v>1500</v>
      </c>
      <c r="H244" s="87">
        <v>1800</v>
      </c>
      <c r="I244" s="190">
        <f t="shared" si="14"/>
        <v>0.2</v>
      </c>
      <c r="J244" s="47"/>
    </row>
    <row r="245" spans="1:9" ht="19.5" customHeight="1" thickBot="1" thickTop="1">
      <c r="A245" s="2" t="s">
        <v>244</v>
      </c>
      <c r="B245" s="6" t="s">
        <v>330</v>
      </c>
      <c r="C245" s="87">
        <v>7000</v>
      </c>
      <c r="D245" s="87">
        <v>4635.93</v>
      </c>
      <c r="E245" s="87">
        <v>8000</v>
      </c>
      <c r="F245" s="87">
        <v>5706.82</v>
      </c>
      <c r="G245" s="87">
        <v>8000</v>
      </c>
      <c r="H245" s="87">
        <v>8000</v>
      </c>
      <c r="I245" s="190">
        <f t="shared" si="14"/>
        <v>0</v>
      </c>
    </row>
    <row r="246" spans="1:9" ht="19.5" customHeight="1" thickBot="1" thickTop="1">
      <c r="A246" s="2" t="s">
        <v>246</v>
      </c>
      <c r="B246" s="6" t="s">
        <v>414</v>
      </c>
      <c r="C246" s="87">
        <v>600</v>
      </c>
      <c r="D246" s="87">
        <v>0</v>
      </c>
      <c r="E246" s="87">
        <v>600</v>
      </c>
      <c r="F246" s="87">
        <v>354.18</v>
      </c>
      <c r="G246" s="87">
        <v>600</v>
      </c>
      <c r="H246" s="87">
        <v>600</v>
      </c>
      <c r="I246" s="190">
        <f t="shared" si="14"/>
        <v>0</v>
      </c>
    </row>
    <row r="247" spans="1:9" ht="19.5" customHeight="1" thickBot="1" thickTop="1">
      <c r="A247" s="6" t="s">
        <v>247</v>
      </c>
      <c r="B247" s="6" t="s">
        <v>381</v>
      </c>
      <c r="C247" s="87">
        <v>300</v>
      </c>
      <c r="D247" s="87">
        <v>231.63</v>
      </c>
      <c r="E247" s="87">
        <v>300</v>
      </c>
      <c r="F247" s="87">
        <v>524.71</v>
      </c>
      <c r="G247" s="87">
        <v>300</v>
      </c>
      <c r="H247" s="87">
        <v>300</v>
      </c>
      <c r="I247" s="190">
        <f t="shared" si="14"/>
        <v>0</v>
      </c>
    </row>
    <row r="248" spans="1:9" ht="19.5" customHeight="1" thickBot="1" thickTop="1">
      <c r="A248" s="2" t="s">
        <v>248</v>
      </c>
      <c r="B248" s="6" t="s">
        <v>415</v>
      </c>
      <c r="C248" s="87">
        <v>5000</v>
      </c>
      <c r="D248" s="87">
        <v>4790.01</v>
      </c>
      <c r="E248" s="87">
        <v>1000</v>
      </c>
      <c r="F248" s="87">
        <v>2779.36</v>
      </c>
      <c r="G248" s="87">
        <v>1000</v>
      </c>
      <c r="H248" s="87">
        <v>2000</v>
      </c>
      <c r="I248" s="190">
        <f t="shared" si="14"/>
        <v>1</v>
      </c>
    </row>
    <row r="249" spans="1:9" ht="19.5" customHeight="1" thickBot="1" thickTop="1">
      <c r="A249" s="6" t="s">
        <v>249</v>
      </c>
      <c r="B249" s="6" t="s">
        <v>416</v>
      </c>
      <c r="C249" s="87">
        <v>43000</v>
      </c>
      <c r="D249" s="87">
        <v>42253.99</v>
      </c>
      <c r="E249" s="87">
        <v>43000</v>
      </c>
      <c r="F249" s="87">
        <v>60264.54</v>
      </c>
      <c r="G249" s="87">
        <v>55000</v>
      </c>
      <c r="H249" s="87">
        <v>60000</v>
      </c>
      <c r="I249" s="190">
        <f t="shared" si="14"/>
        <v>0.09090909090909091</v>
      </c>
    </row>
    <row r="250" spans="1:9" ht="19.5" customHeight="1" thickBot="1" thickTop="1">
      <c r="A250" s="6" t="s">
        <v>264</v>
      </c>
      <c r="B250" s="6" t="s">
        <v>421</v>
      </c>
      <c r="C250" s="87">
        <v>800</v>
      </c>
      <c r="D250" s="87">
        <v>0</v>
      </c>
      <c r="E250" s="87">
        <v>500</v>
      </c>
      <c r="F250" s="87">
        <v>0</v>
      </c>
      <c r="G250" s="87">
        <v>500</v>
      </c>
      <c r="H250" s="87">
        <v>500</v>
      </c>
      <c r="I250" s="190">
        <f t="shared" si="14"/>
        <v>0</v>
      </c>
    </row>
    <row r="251" spans="1:9" ht="19.5" customHeight="1" thickBot="1" thickTop="1">
      <c r="A251" s="6" t="s">
        <v>250</v>
      </c>
      <c r="B251" s="6" t="s">
        <v>457</v>
      </c>
      <c r="C251" s="87">
        <v>14000</v>
      </c>
      <c r="D251" s="87">
        <v>23280.45</v>
      </c>
      <c r="E251" s="87">
        <v>15000</v>
      </c>
      <c r="F251" s="87">
        <v>29922.89</v>
      </c>
      <c r="G251" s="87">
        <v>15000</v>
      </c>
      <c r="H251" s="87">
        <v>15000</v>
      </c>
      <c r="I251" s="190">
        <f t="shared" si="14"/>
        <v>0</v>
      </c>
    </row>
    <row r="252" spans="1:9" ht="19.5" customHeight="1" thickBot="1" thickTop="1">
      <c r="A252" s="6" t="s">
        <v>255</v>
      </c>
      <c r="B252" s="6" t="s">
        <v>458</v>
      </c>
      <c r="C252" s="87">
        <v>1000</v>
      </c>
      <c r="D252" s="87">
        <v>953.11</v>
      </c>
      <c r="E252" s="87">
        <v>1000</v>
      </c>
      <c r="F252" s="87">
        <v>731.81</v>
      </c>
      <c r="G252" s="87">
        <v>1000</v>
      </c>
      <c r="H252" s="87">
        <v>1000</v>
      </c>
      <c r="I252" s="190">
        <f t="shared" si="14"/>
        <v>0</v>
      </c>
    </row>
    <row r="253" spans="1:9" ht="19.5" customHeight="1" thickBot="1" thickTop="1">
      <c r="A253" s="6" t="s">
        <v>251</v>
      </c>
      <c r="B253" s="6" t="s">
        <v>453</v>
      </c>
      <c r="C253" s="87">
        <v>1500</v>
      </c>
      <c r="D253" s="87">
        <v>5339.72</v>
      </c>
      <c r="E253" s="87">
        <v>2000</v>
      </c>
      <c r="F253" s="87">
        <v>951.88</v>
      </c>
      <c r="G253" s="87">
        <v>500</v>
      </c>
      <c r="H253" s="87">
        <v>500</v>
      </c>
      <c r="I253" s="190">
        <f t="shared" si="14"/>
        <v>0</v>
      </c>
    </row>
    <row r="254" spans="1:9" ht="19.5" customHeight="1" thickBot="1" thickTop="1">
      <c r="A254" s="6" t="s">
        <v>253</v>
      </c>
      <c r="B254" s="6" t="s">
        <v>451</v>
      </c>
      <c r="C254" s="87">
        <v>500</v>
      </c>
      <c r="D254" s="87">
        <v>984</v>
      </c>
      <c r="E254" s="87">
        <v>1000</v>
      </c>
      <c r="F254" s="87">
        <v>598.76</v>
      </c>
      <c r="G254" s="87">
        <v>1000</v>
      </c>
      <c r="H254" s="87">
        <v>1000</v>
      </c>
      <c r="I254" s="190">
        <f t="shared" si="14"/>
        <v>0</v>
      </c>
    </row>
    <row r="255" spans="1:9" ht="19.5" customHeight="1" thickBot="1" thickTop="1">
      <c r="A255" s="2" t="s">
        <v>254</v>
      </c>
      <c r="B255" s="6" t="s">
        <v>452</v>
      </c>
      <c r="C255" s="87">
        <v>1500</v>
      </c>
      <c r="D255" s="87">
        <v>577.5</v>
      </c>
      <c r="E255" s="87">
        <v>500</v>
      </c>
      <c r="F255" s="87">
        <v>32.98</v>
      </c>
      <c r="G255" s="87">
        <v>500</v>
      </c>
      <c r="H255" s="87">
        <v>500</v>
      </c>
      <c r="I255" s="190">
        <f t="shared" si="14"/>
        <v>0</v>
      </c>
    </row>
    <row r="256" spans="1:9" ht="19.5" customHeight="1" thickBot="1" thickTop="1">
      <c r="A256" s="6" t="s">
        <v>256</v>
      </c>
      <c r="B256" s="6" t="s">
        <v>716</v>
      </c>
      <c r="C256" s="87">
        <v>1000</v>
      </c>
      <c r="D256" s="87">
        <v>155.93</v>
      </c>
      <c r="E256" s="87">
        <v>500</v>
      </c>
      <c r="F256" s="87">
        <v>20.28</v>
      </c>
      <c r="G256" s="87">
        <v>500</v>
      </c>
      <c r="H256" s="87">
        <v>500</v>
      </c>
      <c r="I256" s="190">
        <f t="shared" si="14"/>
        <v>0</v>
      </c>
    </row>
    <row r="257" spans="1:9" ht="19.5" customHeight="1" thickBot="1" thickTop="1">
      <c r="A257" s="6" t="s">
        <v>257</v>
      </c>
      <c r="B257" s="6" t="s">
        <v>454</v>
      </c>
      <c r="C257" s="87">
        <v>500</v>
      </c>
      <c r="D257" s="87">
        <v>871.46</v>
      </c>
      <c r="E257" s="87">
        <v>500</v>
      </c>
      <c r="F257" s="87">
        <v>1075.46</v>
      </c>
      <c r="G257" s="87">
        <v>1000</v>
      </c>
      <c r="H257" s="87">
        <v>1000</v>
      </c>
      <c r="I257" s="190">
        <f t="shared" si="14"/>
        <v>0</v>
      </c>
    </row>
    <row r="258" spans="1:9" ht="19.5" customHeight="1" thickBot="1" thickTop="1">
      <c r="A258" s="2" t="s">
        <v>258</v>
      </c>
      <c r="B258" s="6" t="s">
        <v>456</v>
      </c>
      <c r="C258" s="87">
        <v>400</v>
      </c>
      <c r="D258" s="87">
        <v>62.82</v>
      </c>
      <c r="E258" s="87">
        <v>400</v>
      </c>
      <c r="F258" s="87">
        <v>2724.94</v>
      </c>
      <c r="G258" s="87">
        <v>500</v>
      </c>
      <c r="H258" s="87">
        <v>500</v>
      </c>
      <c r="I258" s="190">
        <f t="shared" si="14"/>
        <v>0</v>
      </c>
    </row>
    <row r="259" spans="1:9" ht="19.5" customHeight="1" thickBot="1" thickTop="1">
      <c r="A259" s="6" t="s">
        <v>259</v>
      </c>
      <c r="B259" s="6" t="s">
        <v>455</v>
      </c>
      <c r="C259" s="87">
        <v>1500</v>
      </c>
      <c r="D259" s="87">
        <v>934.79</v>
      </c>
      <c r="E259" s="87">
        <v>1500</v>
      </c>
      <c r="F259" s="87">
        <v>1825.22</v>
      </c>
      <c r="G259" s="87">
        <v>1500</v>
      </c>
      <c r="H259" s="87">
        <v>1500</v>
      </c>
      <c r="I259" s="190">
        <f t="shared" si="14"/>
        <v>0</v>
      </c>
    </row>
    <row r="260" spans="1:9" ht="19.5" customHeight="1" thickBot="1" thickTop="1">
      <c r="A260" s="6" t="s">
        <v>262</v>
      </c>
      <c r="B260" s="6" t="s">
        <v>459</v>
      </c>
      <c r="C260" s="87">
        <v>1000</v>
      </c>
      <c r="D260" s="87">
        <v>451.27</v>
      </c>
      <c r="E260" s="87">
        <v>1000</v>
      </c>
      <c r="F260" s="87">
        <v>196.55</v>
      </c>
      <c r="G260" s="87">
        <v>1000</v>
      </c>
      <c r="H260" s="87">
        <v>1000</v>
      </c>
      <c r="I260" s="190">
        <f t="shared" si="14"/>
        <v>0</v>
      </c>
    </row>
    <row r="261" spans="1:11" ht="19.5" customHeight="1" thickBot="1" thickTop="1">
      <c r="A261" s="6" t="s">
        <v>252</v>
      </c>
      <c r="B261" s="6" t="s">
        <v>417</v>
      </c>
      <c r="C261" s="87">
        <v>300</v>
      </c>
      <c r="D261" s="87">
        <v>0</v>
      </c>
      <c r="E261" s="87">
        <v>300</v>
      </c>
      <c r="F261" s="87">
        <v>0</v>
      </c>
      <c r="G261" s="87">
        <v>500</v>
      </c>
      <c r="H261" s="87">
        <v>500</v>
      </c>
      <c r="I261" s="190">
        <f t="shared" si="14"/>
        <v>0</v>
      </c>
      <c r="K261" s="26"/>
    </row>
    <row r="262" spans="1:9" ht="19.5" customHeight="1" thickBot="1" thickTop="1">
      <c r="A262" s="6" t="s">
        <v>266</v>
      </c>
      <c r="B262" s="6" t="s">
        <v>423</v>
      </c>
      <c r="C262" s="87">
        <v>10000</v>
      </c>
      <c r="D262" s="87">
        <v>9797.91</v>
      </c>
      <c r="E262" s="87">
        <v>10000</v>
      </c>
      <c r="F262" s="87">
        <v>7919.84</v>
      </c>
      <c r="G262" s="87">
        <v>11000</v>
      </c>
      <c r="H262" s="87">
        <v>10000</v>
      </c>
      <c r="I262" s="190">
        <f t="shared" si="14"/>
        <v>-0.09090909090909091</v>
      </c>
    </row>
    <row r="263" spans="1:9" ht="19.5" customHeight="1" thickBot="1" thickTop="1">
      <c r="A263" s="6" t="s">
        <v>260</v>
      </c>
      <c r="B263" s="6" t="s">
        <v>418</v>
      </c>
      <c r="C263" s="87">
        <v>1000</v>
      </c>
      <c r="D263" s="87">
        <v>790.59</v>
      </c>
      <c r="E263" s="87">
        <v>1200</v>
      </c>
      <c r="F263" s="87">
        <v>652.11</v>
      </c>
      <c r="G263" s="87">
        <v>1200</v>
      </c>
      <c r="H263" s="87">
        <v>1000</v>
      </c>
      <c r="I263" s="190">
        <f t="shared" si="14"/>
        <v>-0.16666666666666666</v>
      </c>
    </row>
    <row r="264" spans="1:9" ht="19.5" customHeight="1" thickBot="1" thickTop="1">
      <c r="A264" s="2" t="s">
        <v>261</v>
      </c>
      <c r="B264" s="6" t="s">
        <v>419</v>
      </c>
      <c r="C264" s="87">
        <v>8000</v>
      </c>
      <c r="D264" s="87">
        <v>8115.32</v>
      </c>
      <c r="E264" s="87">
        <v>8000</v>
      </c>
      <c r="F264" s="87">
        <v>7728.56</v>
      </c>
      <c r="G264" s="87">
        <v>9000</v>
      </c>
      <c r="H264" s="87">
        <v>9000</v>
      </c>
      <c r="I264" s="190">
        <f t="shared" si="14"/>
        <v>0</v>
      </c>
    </row>
    <row r="265" spans="1:9" ht="19.5" customHeight="1" thickBot="1" thickTop="1">
      <c r="A265" s="6" t="s">
        <v>263</v>
      </c>
      <c r="B265" s="6" t="s">
        <v>420</v>
      </c>
      <c r="C265" s="87">
        <v>15000</v>
      </c>
      <c r="D265" s="87">
        <v>3226.5</v>
      </c>
      <c r="E265" s="87">
        <v>15000</v>
      </c>
      <c r="F265" s="87">
        <v>12257.74</v>
      </c>
      <c r="G265" s="87">
        <v>10000</v>
      </c>
      <c r="H265" s="87">
        <v>10000</v>
      </c>
      <c r="I265" s="190">
        <f t="shared" si="14"/>
        <v>0</v>
      </c>
    </row>
    <row r="266" spans="1:9" ht="19.5" customHeight="1" thickBot="1" thickTop="1">
      <c r="A266" s="6" t="s">
        <v>265</v>
      </c>
      <c r="B266" s="6" t="s">
        <v>422</v>
      </c>
      <c r="C266" s="90">
        <v>7000</v>
      </c>
      <c r="D266" s="90">
        <v>7047.93</v>
      </c>
      <c r="E266" s="90">
        <v>7000</v>
      </c>
      <c r="F266" s="90">
        <v>4163.5</v>
      </c>
      <c r="G266" s="90">
        <v>7000</v>
      </c>
      <c r="H266" s="90">
        <v>7000</v>
      </c>
      <c r="I266" s="190">
        <f t="shared" si="14"/>
        <v>0</v>
      </c>
    </row>
    <row r="267" spans="1:9" ht="19.5" customHeight="1" thickBot="1" thickTop="1">
      <c r="A267" s="6" t="s">
        <v>267</v>
      </c>
      <c r="B267" s="6" t="s">
        <v>424</v>
      </c>
      <c r="C267" s="87">
        <v>1000</v>
      </c>
      <c r="D267" s="87">
        <v>744.34</v>
      </c>
      <c r="E267" s="87">
        <v>1000</v>
      </c>
      <c r="F267" s="87">
        <v>671.88</v>
      </c>
      <c r="G267" s="87">
        <v>1000</v>
      </c>
      <c r="H267" s="87">
        <v>1000</v>
      </c>
      <c r="I267" s="190">
        <f t="shared" si="14"/>
        <v>0</v>
      </c>
    </row>
    <row r="268" spans="1:9" ht="19.5" customHeight="1" thickBot="1" thickTop="1">
      <c r="A268" s="6" t="s">
        <v>268</v>
      </c>
      <c r="B268" s="6" t="s">
        <v>425</v>
      </c>
      <c r="C268" s="87">
        <v>2000</v>
      </c>
      <c r="D268" s="87">
        <v>1065</v>
      </c>
      <c r="E268" s="87">
        <v>2000</v>
      </c>
      <c r="F268" s="87">
        <v>2000</v>
      </c>
      <c r="G268" s="87">
        <v>2000</v>
      </c>
      <c r="H268" s="87">
        <v>2500</v>
      </c>
      <c r="I268" s="190">
        <f t="shared" si="14"/>
        <v>0.25</v>
      </c>
    </row>
    <row r="269" spans="1:9" ht="19.5" customHeight="1" thickBot="1" thickTop="1">
      <c r="A269" s="6" t="s">
        <v>269</v>
      </c>
      <c r="B269" s="6" t="s">
        <v>460</v>
      </c>
      <c r="C269" s="87">
        <v>1000</v>
      </c>
      <c r="D269" s="87">
        <v>1125.12</v>
      </c>
      <c r="E269" s="87">
        <v>1000</v>
      </c>
      <c r="F269" s="87">
        <v>707.01</v>
      </c>
      <c r="G269" s="87">
        <v>1000</v>
      </c>
      <c r="H269" s="87">
        <v>1000</v>
      </c>
      <c r="I269" s="190">
        <f t="shared" si="14"/>
        <v>0</v>
      </c>
    </row>
    <row r="270" spans="1:9" ht="19.5" customHeight="1" thickBot="1" thickTop="1">
      <c r="A270" s="6" t="s">
        <v>272</v>
      </c>
      <c r="B270" s="6" t="s">
        <v>461</v>
      </c>
      <c r="C270" s="87">
        <v>1000</v>
      </c>
      <c r="D270" s="87">
        <v>540.47</v>
      </c>
      <c r="E270" s="87">
        <v>1000</v>
      </c>
      <c r="F270" s="87">
        <v>375.75</v>
      </c>
      <c r="G270" s="87">
        <v>1000</v>
      </c>
      <c r="H270" s="87">
        <v>1000</v>
      </c>
      <c r="I270" s="190">
        <f t="shared" si="14"/>
        <v>0</v>
      </c>
    </row>
    <row r="271" spans="1:9" ht="19.5" customHeight="1" thickBot="1" thickTop="1">
      <c r="A271" s="2" t="s">
        <v>270</v>
      </c>
      <c r="B271" s="6" t="s">
        <v>426</v>
      </c>
      <c r="C271" s="87">
        <v>1000</v>
      </c>
      <c r="D271" s="87">
        <v>1927</v>
      </c>
      <c r="E271" s="87">
        <v>1000</v>
      </c>
      <c r="F271" s="87">
        <v>1371.57</v>
      </c>
      <c r="G271" s="87">
        <v>2000</v>
      </c>
      <c r="H271" s="87">
        <v>2000</v>
      </c>
      <c r="I271" s="190">
        <f t="shared" si="14"/>
        <v>0</v>
      </c>
    </row>
    <row r="272" spans="1:9" ht="19.5" customHeight="1" thickBot="1" thickTop="1">
      <c r="A272" s="2" t="s">
        <v>271</v>
      </c>
      <c r="B272" s="6" t="s">
        <v>427</v>
      </c>
      <c r="C272" s="87">
        <v>15000</v>
      </c>
      <c r="D272" s="87">
        <v>11158.2</v>
      </c>
      <c r="E272" s="87">
        <v>15000</v>
      </c>
      <c r="F272" s="87">
        <v>14806.31</v>
      </c>
      <c r="G272" s="87">
        <v>15000</v>
      </c>
      <c r="H272" s="87">
        <v>15000</v>
      </c>
      <c r="I272" s="190">
        <f t="shared" si="14"/>
        <v>0</v>
      </c>
    </row>
    <row r="273" spans="1:10" ht="19.5" customHeight="1" thickBot="1" thickTop="1">
      <c r="A273" s="2" t="s">
        <v>273</v>
      </c>
      <c r="B273" s="6" t="s">
        <v>428</v>
      </c>
      <c r="C273" s="87">
        <v>4000</v>
      </c>
      <c r="D273" s="87">
        <v>4500</v>
      </c>
      <c r="E273" s="87">
        <v>4200</v>
      </c>
      <c r="F273" s="87">
        <v>4500</v>
      </c>
      <c r="G273" s="87">
        <v>5000</v>
      </c>
      <c r="H273" s="87">
        <v>5000</v>
      </c>
      <c r="I273" s="190">
        <f t="shared" si="14"/>
        <v>0</v>
      </c>
      <c r="J273" s="47"/>
    </row>
    <row r="274" spans="1:10" ht="19.5" customHeight="1" thickBot="1" thickTop="1">
      <c r="A274" s="6" t="s">
        <v>274</v>
      </c>
      <c r="B274" s="6" t="s">
        <v>429</v>
      </c>
      <c r="C274" s="87">
        <v>4000</v>
      </c>
      <c r="D274" s="87">
        <v>974.56</v>
      </c>
      <c r="E274" s="87">
        <v>4000</v>
      </c>
      <c r="F274" s="87">
        <v>5194.55</v>
      </c>
      <c r="G274" s="87">
        <v>7000</v>
      </c>
      <c r="H274" s="87">
        <v>7000</v>
      </c>
      <c r="I274" s="190">
        <f t="shared" si="14"/>
        <v>0</v>
      </c>
      <c r="J274" s="47"/>
    </row>
    <row r="275" spans="1:10" ht="19.5" customHeight="1" thickBot="1" thickTop="1">
      <c r="A275" s="2" t="s">
        <v>275</v>
      </c>
      <c r="B275" s="6" t="s">
        <v>430</v>
      </c>
      <c r="C275" s="91">
        <v>3000</v>
      </c>
      <c r="D275" s="91">
        <v>3274.38</v>
      </c>
      <c r="E275" s="91">
        <v>3000</v>
      </c>
      <c r="F275" s="91">
        <v>4557.83</v>
      </c>
      <c r="G275" s="91">
        <v>4500</v>
      </c>
      <c r="H275" s="91">
        <v>4500</v>
      </c>
      <c r="I275" s="190">
        <f t="shared" si="14"/>
        <v>0</v>
      </c>
      <c r="J275" s="47"/>
    </row>
    <row r="276" spans="1:9" ht="19.5" customHeight="1" thickBot="1" thickTop="1">
      <c r="A276" s="6" t="s">
        <v>276</v>
      </c>
      <c r="B276" s="6" t="s">
        <v>431</v>
      </c>
      <c r="C276" s="91">
        <v>4500</v>
      </c>
      <c r="D276" s="91">
        <v>0</v>
      </c>
      <c r="E276" s="91">
        <v>0</v>
      </c>
      <c r="F276" s="91">
        <v>0</v>
      </c>
      <c r="G276" s="91">
        <v>6500</v>
      </c>
      <c r="H276" s="91">
        <v>0</v>
      </c>
      <c r="I276" s="190">
        <f t="shared" si="14"/>
        <v>-1</v>
      </c>
    </row>
    <row r="277" spans="1:9" ht="19.5" customHeight="1" thickBot="1" thickTop="1">
      <c r="A277" s="6" t="s">
        <v>675</v>
      </c>
      <c r="B277" s="6" t="s">
        <v>674</v>
      </c>
      <c r="C277" s="91">
        <v>0</v>
      </c>
      <c r="D277" s="91">
        <v>0</v>
      </c>
      <c r="E277" s="91">
        <v>0</v>
      </c>
      <c r="F277" s="91">
        <v>2604.98</v>
      </c>
      <c r="G277" s="91">
        <v>10000</v>
      </c>
      <c r="H277" s="91">
        <v>0</v>
      </c>
      <c r="I277" s="190">
        <f t="shared" si="14"/>
        <v>-1</v>
      </c>
    </row>
    <row r="278" spans="1:9" ht="19.5" customHeight="1" thickBot="1" thickTop="1">
      <c r="A278" s="2" t="s">
        <v>277</v>
      </c>
      <c r="B278" s="6" t="s">
        <v>432</v>
      </c>
      <c r="C278" s="87">
        <v>6500</v>
      </c>
      <c r="D278" s="87">
        <v>4124.6</v>
      </c>
      <c r="E278" s="87">
        <v>6500</v>
      </c>
      <c r="F278" s="87">
        <v>555.2</v>
      </c>
      <c r="G278" s="87">
        <v>7500</v>
      </c>
      <c r="H278" s="87">
        <v>7500</v>
      </c>
      <c r="I278" s="190">
        <f t="shared" si="14"/>
        <v>0</v>
      </c>
    </row>
    <row r="279" spans="1:9" ht="19.5" customHeight="1" thickBot="1" thickTop="1">
      <c r="A279" s="6" t="s">
        <v>278</v>
      </c>
      <c r="B279" s="6" t="s">
        <v>433</v>
      </c>
      <c r="C279" s="87">
        <v>150000</v>
      </c>
      <c r="D279" s="87">
        <v>96872.49</v>
      </c>
      <c r="E279" s="87">
        <v>140000</v>
      </c>
      <c r="F279" s="87">
        <v>107372.99</v>
      </c>
      <c r="G279" s="87">
        <v>130000</v>
      </c>
      <c r="H279" s="87">
        <v>120000</v>
      </c>
      <c r="I279" s="190">
        <f t="shared" si="14"/>
        <v>-0.07692307692307693</v>
      </c>
    </row>
    <row r="280" spans="1:9" ht="19.5" customHeight="1" thickBot="1" thickTop="1">
      <c r="A280" s="2" t="s">
        <v>279</v>
      </c>
      <c r="B280" s="6" t="s">
        <v>434</v>
      </c>
      <c r="C280" s="87">
        <v>95000</v>
      </c>
      <c r="D280" s="87">
        <v>77175.02</v>
      </c>
      <c r="E280" s="87">
        <v>95000</v>
      </c>
      <c r="F280" s="87">
        <v>94722.98</v>
      </c>
      <c r="G280" s="87">
        <v>100000</v>
      </c>
      <c r="H280" s="87">
        <v>100000</v>
      </c>
      <c r="I280" s="190">
        <f t="shared" si="14"/>
        <v>0</v>
      </c>
    </row>
    <row r="281" spans="1:10" ht="19.5" customHeight="1" thickBot="1" thickTop="1">
      <c r="A281" s="2" t="s">
        <v>280</v>
      </c>
      <c r="B281" s="6" t="s">
        <v>435</v>
      </c>
      <c r="C281" s="87">
        <v>40000</v>
      </c>
      <c r="D281" s="87">
        <v>4514.43</v>
      </c>
      <c r="E281" s="87">
        <v>40000</v>
      </c>
      <c r="F281" s="87">
        <v>43849</v>
      </c>
      <c r="G281" s="87">
        <v>40000</v>
      </c>
      <c r="H281" s="87">
        <v>40000</v>
      </c>
      <c r="I281" s="190">
        <f t="shared" si="14"/>
        <v>0</v>
      </c>
      <c r="J281" s="47"/>
    </row>
    <row r="282" spans="1:10" ht="19.5" customHeight="1" thickBot="1" thickTop="1">
      <c r="A282" s="2" t="s">
        <v>281</v>
      </c>
      <c r="B282" s="6" t="s">
        <v>436</v>
      </c>
      <c r="C282" s="87">
        <v>293000</v>
      </c>
      <c r="D282" s="87">
        <v>278120.15</v>
      </c>
      <c r="E282" s="87">
        <v>294000</v>
      </c>
      <c r="F282" s="87">
        <v>284350.87</v>
      </c>
      <c r="G282" s="87">
        <v>325000</v>
      </c>
      <c r="H282" s="87">
        <v>295000</v>
      </c>
      <c r="I282" s="190">
        <f t="shared" si="14"/>
        <v>-0.09230769230769231</v>
      </c>
      <c r="J282" s="47"/>
    </row>
    <row r="283" spans="1:10" ht="19.5" customHeight="1" thickBot="1" thickTop="1">
      <c r="A283" s="6" t="s">
        <v>282</v>
      </c>
      <c r="B283" s="6" t="s">
        <v>437</v>
      </c>
      <c r="C283" s="87">
        <v>120000</v>
      </c>
      <c r="D283" s="87">
        <v>38835.7</v>
      </c>
      <c r="E283" s="87">
        <v>120000</v>
      </c>
      <c r="F283" s="87">
        <v>98014.38</v>
      </c>
      <c r="G283" s="87">
        <v>140000</v>
      </c>
      <c r="H283" s="87">
        <v>140000</v>
      </c>
      <c r="I283" s="190">
        <f t="shared" si="14"/>
        <v>0</v>
      </c>
      <c r="J283" s="47"/>
    </row>
    <row r="284" spans="1:9" ht="19.5" customHeight="1" thickBot="1" thickTop="1">
      <c r="A284" s="6" t="s">
        <v>283</v>
      </c>
      <c r="B284" s="6" t="s">
        <v>462</v>
      </c>
      <c r="C284" s="87">
        <v>43200</v>
      </c>
      <c r="D284" s="87">
        <v>43200</v>
      </c>
      <c r="E284" s="87">
        <v>43200</v>
      </c>
      <c r="F284" s="87">
        <v>43200</v>
      </c>
      <c r="G284" s="87">
        <v>43200</v>
      </c>
      <c r="H284" s="87">
        <v>43200</v>
      </c>
      <c r="I284" s="190">
        <f t="shared" si="14"/>
        <v>0</v>
      </c>
    </row>
    <row r="285" spans="1:15" ht="19.5" customHeight="1" thickBot="1" thickTop="1">
      <c r="A285" s="6" t="s">
        <v>284</v>
      </c>
      <c r="B285" s="6" t="s">
        <v>438</v>
      </c>
      <c r="C285" s="87">
        <v>18942</v>
      </c>
      <c r="D285" s="87">
        <v>18942.22</v>
      </c>
      <c r="E285" s="87">
        <v>17387</v>
      </c>
      <c r="F285" s="87">
        <v>17387.46</v>
      </c>
      <c r="G285" s="87">
        <v>15761</v>
      </c>
      <c r="H285" s="87">
        <v>14068</v>
      </c>
      <c r="I285" s="190">
        <f t="shared" si="14"/>
        <v>-0.10741704206585877</v>
      </c>
      <c r="O285" s="8"/>
    </row>
    <row r="286" spans="1:9" ht="19.5" customHeight="1" thickBot="1" thickTop="1">
      <c r="A286" s="6" t="s">
        <v>285</v>
      </c>
      <c r="B286" s="6" t="s">
        <v>439</v>
      </c>
      <c r="C286" s="87">
        <v>7046</v>
      </c>
      <c r="D286" s="87">
        <v>7045.79</v>
      </c>
      <c r="E286" s="87">
        <v>7046</v>
      </c>
      <c r="F286" s="87">
        <v>7046.27</v>
      </c>
      <c r="G286" s="87">
        <v>7046</v>
      </c>
      <c r="H286" s="87">
        <v>7046</v>
      </c>
      <c r="I286" s="190">
        <f t="shared" si="14"/>
        <v>0</v>
      </c>
    </row>
    <row r="287" spans="1:9" ht="19.5" customHeight="1" thickBot="1" thickTop="1">
      <c r="A287" s="6" t="s">
        <v>286</v>
      </c>
      <c r="B287" s="6" t="s">
        <v>440</v>
      </c>
      <c r="C287" s="87">
        <v>30000</v>
      </c>
      <c r="D287" s="87">
        <v>30000</v>
      </c>
      <c r="E287" s="87">
        <v>30000</v>
      </c>
      <c r="F287" s="87">
        <v>30000</v>
      </c>
      <c r="G287" s="87">
        <v>30000</v>
      </c>
      <c r="H287" s="87">
        <v>0</v>
      </c>
      <c r="I287" s="190">
        <f t="shared" si="14"/>
        <v>-1</v>
      </c>
    </row>
    <row r="288" spans="1:9" ht="19.5" customHeight="1" thickBot="1" thickTop="1">
      <c r="A288" s="6" t="s">
        <v>287</v>
      </c>
      <c r="B288" s="6" t="s">
        <v>441</v>
      </c>
      <c r="C288" s="87">
        <v>1656</v>
      </c>
      <c r="D288" s="87">
        <v>1633.87</v>
      </c>
      <c r="E288" s="87">
        <v>553</v>
      </c>
      <c r="F288" s="87">
        <v>1051.51</v>
      </c>
      <c r="G288" s="87">
        <v>553</v>
      </c>
      <c r="H288" s="87">
        <v>0</v>
      </c>
      <c r="I288" s="190">
        <f t="shared" si="14"/>
        <v>-1</v>
      </c>
    </row>
    <row r="289" spans="1:10" ht="19.5" customHeight="1" thickBot="1" thickTop="1">
      <c r="A289" s="6" t="s">
        <v>288</v>
      </c>
      <c r="B289" s="6" t="s">
        <v>591</v>
      </c>
      <c r="C289" s="87">
        <v>26500</v>
      </c>
      <c r="D289" s="87">
        <v>26500</v>
      </c>
      <c r="E289" s="87">
        <v>26500</v>
      </c>
      <c r="F289" s="87">
        <v>26500</v>
      </c>
      <c r="G289" s="87">
        <v>24000</v>
      </c>
      <c r="H289" s="87">
        <v>0</v>
      </c>
      <c r="I289" s="190">
        <f t="shared" si="14"/>
        <v>-1</v>
      </c>
      <c r="J289" s="47"/>
    </row>
    <row r="290" spans="1:10" ht="20.25" customHeight="1" thickBot="1" thickTop="1">
      <c r="A290" s="6" t="s">
        <v>289</v>
      </c>
      <c r="B290" s="6" t="s">
        <v>592</v>
      </c>
      <c r="C290" s="87">
        <v>1417</v>
      </c>
      <c r="D290" s="87">
        <v>1397.86</v>
      </c>
      <c r="E290" s="87">
        <v>929</v>
      </c>
      <c r="F290" s="87">
        <v>885.05</v>
      </c>
      <c r="G290" s="87">
        <v>442</v>
      </c>
      <c r="H290" s="87">
        <v>0</v>
      </c>
      <c r="I290" s="190">
        <f t="shared" si="14"/>
        <v>-1</v>
      </c>
      <c r="J290" s="49"/>
    </row>
    <row r="291" spans="1:10" ht="19.5" customHeight="1" thickBot="1" thickTop="1">
      <c r="A291" s="6" t="s">
        <v>290</v>
      </c>
      <c r="B291" s="6" t="s">
        <v>589</v>
      </c>
      <c r="C291" s="92">
        <v>26920</v>
      </c>
      <c r="D291" s="92">
        <v>26920.4</v>
      </c>
      <c r="E291" s="92">
        <v>26920</v>
      </c>
      <c r="F291" s="92">
        <v>26920.4</v>
      </c>
      <c r="G291" s="92">
        <v>26920</v>
      </c>
      <c r="H291" s="92">
        <v>1920</v>
      </c>
      <c r="I291" s="190">
        <f>(H291-G291)/G291</f>
        <v>-0.9286775631500743</v>
      </c>
      <c r="J291" s="49"/>
    </row>
    <row r="292" spans="1:10" ht="19.5" customHeight="1" thickBot="1" thickTop="1">
      <c r="A292" s="6" t="s">
        <v>291</v>
      </c>
      <c r="B292" s="6" t="s">
        <v>590</v>
      </c>
      <c r="C292" s="92">
        <v>2057</v>
      </c>
      <c r="D292" s="92">
        <v>1558.12</v>
      </c>
      <c r="E292" s="92">
        <v>1065</v>
      </c>
      <c r="F292" s="92">
        <v>1014.45</v>
      </c>
      <c r="G292" s="92">
        <v>552</v>
      </c>
      <c r="H292" s="92">
        <v>37</v>
      </c>
      <c r="I292" s="190">
        <f>(H292-G292)/G292</f>
        <v>-0.9329710144927537</v>
      </c>
      <c r="J292" s="51"/>
    </row>
    <row r="293" spans="1:10" ht="19.5" customHeight="1" thickBot="1" thickTop="1">
      <c r="A293" s="6" t="s">
        <v>292</v>
      </c>
      <c r="B293" s="6" t="s">
        <v>442</v>
      </c>
      <c r="C293" s="92">
        <v>55000</v>
      </c>
      <c r="D293" s="92">
        <v>0</v>
      </c>
      <c r="E293" s="92">
        <v>0</v>
      </c>
      <c r="F293" s="92">
        <v>0</v>
      </c>
      <c r="G293" s="92">
        <v>0</v>
      </c>
      <c r="H293" s="92">
        <v>0</v>
      </c>
      <c r="I293" s="190">
        <v>0</v>
      </c>
      <c r="J293" s="51"/>
    </row>
    <row r="294" spans="1:10" ht="19.5" customHeight="1" thickBot="1" thickTop="1">
      <c r="A294" s="6" t="s">
        <v>293</v>
      </c>
      <c r="B294" s="6" t="s">
        <v>443</v>
      </c>
      <c r="C294" s="92">
        <v>50000</v>
      </c>
      <c r="D294" s="92">
        <v>151884</v>
      </c>
      <c r="E294" s="92">
        <v>0</v>
      </c>
      <c r="F294" s="92">
        <v>0</v>
      </c>
      <c r="G294" s="92">
        <v>0</v>
      </c>
      <c r="H294" s="92">
        <v>0</v>
      </c>
      <c r="I294" s="190">
        <v>0</v>
      </c>
      <c r="J294" s="51"/>
    </row>
    <row r="295" spans="1:10" ht="19.5" customHeight="1" thickBot="1" thickTop="1">
      <c r="A295" s="9" t="s">
        <v>649</v>
      </c>
      <c r="B295" s="6" t="s">
        <v>542</v>
      </c>
      <c r="C295" s="92">
        <v>0</v>
      </c>
      <c r="D295" s="92">
        <v>0</v>
      </c>
      <c r="E295" s="92">
        <v>157500</v>
      </c>
      <c r="F295" s="92">
        <v>172838</v>
      </c>
      <c r="G295" s="92">
        <v>0</v>
      </c>
      <c r="H295" s="92">
        <v>0</v>
      </c>
      <c r="I295" s="190">
        <v>0</v>
      </c>
      <c r="J295" s="51"/>
    </row>
    <row r="296" spans="1:10" ht="19.5" customHeight="1" thickBot="1" thickTop="1">
      <c r="A296" s="9" t="s">
        <v>565</v>
      </c>
      <c r="B296" s="6" t="s">
        <v>546</v>
      </c>
      <c r="C296" s="92">
        <v>0</v>
      </c>
      <c r="D296" s="92">
        <v>0</v>
      </c>
      <c r="E296" s="92">
        <v>17500</v>
      </c>
      <c r="F296" s="92">
        <v>17500</v>
      </c>
      <c r="G296" s="92">
        <v>0</v>
      </c>
      <c r="H296" s="92">
        <v>0</v>
      </c>
      <c r="I296" s="190">
        <v>0</v>
      </c>
      <c r="J296" s="51"/>
    </row>
    <row r="297" spans="1:10" ht="19.5" customHeight="1" thickBot="1" thickTop="1">
      <c r="A297" s="9" t="s">
        <v>650</v>
      </c>
      <c r="B297" s="6" t="s">
        <v>648</v>
      </c>
      <c r="C297" s="92">
        <v>0</v>
      </c>
      <c r="D297" s="92">
        <v>0</v>
      </c>
      <c r="E297" s="92">
        <v>117000</v>
      </c>
      <c r="F297" s="92">
        <v>94744</v>
      </c>
      <c r="G297" s="92">
        <v>0</v>
      </c>
      <c r="H297" s="92">
        <v>0</v>
      </c>
      <c r="I297" s="190">
        <v>0</v>
      </c>
      <c r="J297" s="51"/>
    </row>
    <row r="298" spans="1:10" ht="19.5" customHeight="1" thickBot="1" thickTop="1">
      <c r="A298" s="9" t="s">
        <v>566</v>
      </c>
      <c r="B298" s="6" t="s">
        <v>546</v>
      </c>
      <c r="C298" s="92">
        <v>0</v>
      </c>
      <c r="D298" s="92">
        <v>0</v>
      </c>
      <c r="E298" s="92">
        <v>13000</v>
      </c>
      <c r="F298" s="92">
        <v>13000</v>
      </c>
      <c r="G298" s="92">
        <v>0</v>
      </c>
      <c r="H298" s="92">
        <v>0</v>
      </c>
      <c r="I298" s="190">
        <v>0</v>
      </c>
      <c r="J298" s="51"/>
    </row>
    <row r="299" spans="1:10" ht="19.5" customHeight="1" thickBot="1" thickTop="1">
      <c r="A299" s="9" t="s">
        <v>651</v>
      </c>
      <c r="B299" s="6" t="s">
        <v>647</v>
      </c>
      <c r="C299" s="92">
        <v>0</v>
      </c>
      <c r="D299" s="92">
        <v>0</v>
      </c>
      <c r="E299" s="92">
        <v>191250</v>
      </c>
      <c r="F299" s="92">
        <v>175174</v>
      </c>
      <c r="G299" s="92">
        <v>0</v>
      </c>
      <c r="H299" s="92">
        <v>0</v>
      </c>
      <c r="I299" s="190">
        <v>0</v>
      </c>
      <c r="J299" s="51"/>
    </row>
    <row r="300" spans="1:10" ht="19.5" customHeight="1" thickBot="1" thickTop="1">
      <c r="A300" s="9" t="s">
        <v>567</v>
      </c>
      <c r="B300" s="6" t="s">
        <v>546</v>
      </c>
      <c r="C300" s="92">
        <v>0</v>
      </c>
      <c r="D300" s="92">
        <v>0</v>
      </c>
      <c r="E300" s="92">
        <v>33750</v>
      </c>
      <c r="F300" s="92">
        <v>33750</v>
      </c>
      <c r="G300" s="92">
        <v>0</v>
      </c>
      <c r="H300" s="92">
        <v>0</v>
      </c>
      <c r="I300" s="190">
        <v>0</v>
      </c>
      <c r="J300" s="51"/>
    </row>
    <row r="301" spans="1:14" ht="19.5" customHeight="1" thickBot="1" thickTop="1">
      <c r="A301" s="9" t="s">
        <v>294</v>
      </c>
      <c r="B301" s="9" t="s">
        <v>463</v>
      </c>
      <c r="C301" s="87">
        <v>25000</v>
      </c>
      <c r="D301" s="87">
        <v>25000</v>
      </c>
      <c r="E301" s="87">
        <v>25000</v>
      </c>
      <c r="F301" s="87">
        <v>25000</v>
      </c>
      <c r="G301" s="87">
        <v>50000</v>
      </c>
      <c r="H301" s="87">
        <v>218000</v>
      </c>
      <c r="I301" s="190">
        <f>(H301-G301)/G301</f>
        <v>3.36</v>
      </c>
      <c r="J301" s="47"/>
      <c r="L301" s="26"/>
      <c r="N301" s="26"/>
    </row>
    <row r="302" spans="1:14" ht="19.5" customHeight="1" thickBot="1" thickTop="1">
      <c r="A302" s="9" t="s">
        <v>295</v>
      </c>
      <c r="B302" s="9" t="s">
        <v>464</v>
      </c>
      <c r="C302" s="87">
        <v>37000</v>
      </c>
      <c r="D302" s="87">
        <v>37000</v>
      </c>
      <c r="E302" s="87">
        <v>37000</v>
      </c>
      <c r="F302" s="87">
        <v>37000</v>
      </c>
      <c r="G302" s="87">
        <v>37000</v>
      </c>
      <c r="H302" s="87">
        <v>55000</v>
      </c>
      <c r="I302" s="190">
        <f>(H302-G302)/G302</f>
        <v>0.4864864864864865</v>
      </c>
      <c r="J302" s="47"/>
      <c r="N302" s="26"/>
    </row>
    <row r="303" spans="1:14" ht="19.5" customHeight="1" thickBot="1" thickTop="1">
      <c r="A303" s="9" t="s">
        <v>296</v>
      </c>
      <c r="B303" s="9" t="s">
        <v>465</v>
      </c>
      <c r="C303" s="87">
        <v>5000</v>
      </c>
      <c r="D303" s="87">
        <v>5000</v>
      </c>
      <c r="E303" s="87">
        <v>5000</v>
      </c>
      <c r="F303" s="87">
        <v>5000</v>
      </c>
      <c r="G303" s="87">
        <v>15000</v>
      </c>
      <c r="H303" s="87">
        <v>11000</v>
      </c>
      <c r="I303" s="190">
        <f>(H303-G303)/G303</f>
        <v>-0.26666666666666666</v>
      </c>
      <c r="J303" s="47"/>
      <c r="N303" s="26"/>
    </row>
    <row r="304" spans="1:14" ht="19.5" customHeight="1" thickBot="1" thickTop="1">
      <c r="A304" s="9" t="s">
        <v>297</v>
      </c>
      <c r="B304" s="9" t="s">
        <v>643</v>
      </c>
      <c r="C304" s="87">
        <v>10000</v>
      </c>
      <c r="D304" s="87">
        <v>10000</v>
      </c>
      <c r="E304" s="87">
        <v>30000</v>
      </c>
      <c r="F304" s="87">
        <v>30000</v>
      </c>
      <c r="G304" s="87">
        <v>25000</v>
      </c>
      <c r="H304" s="87">
        <v>0</v>
      </c>
      <c r="I304" s="190">
        <f>(H304-G304)/G304</f>
        <v>-1</v>
      </c>
      <c r="N304" s="26"/>
    </row>
    <row r="305" spans="1:12" ht="19.5" customHeight="1" thickBot="1" thickTop="1">
      <c r="A305" s="69"/>
      <c r="B305" s="18" t="s">
        <v>18</v>
      </c>
      <c r="C305" s="93">
        <f aca="true" t="shared" si="15" ref="C305:H305">SUM(C226:C304)</f>
        <v>1747409</v>
      </c>
      <c r="D305" s="93">
        <f t="shared" si="15"/>
        <v>1535585.9300000002</v>
      </c>
      <c r="E305" s="93">
        <f t="shared" si="15"/>
        <v>2244176.251</v>
      </c>
      <c r="F305" s="93">
        <f t="shared" si="15"/>
        <v>2194417.3999999994</v>
      </c>
      <c r="G305" s="93">
        <f t="shared" si="15"/>
        <v>1854545.6400000001</v>
      </c>
      <c r="H305" s="93">
        <f t="shared" si="15"/>
        <v>1910065.2</v>
      </c>
      <c r="I305" s="190">
        <f>(H305-G305)/G305</f>
        <v>0.029937014653357262</v>
      </c>
      <c r="L305" s="26"/>
    </row>
    <row r="306" spans="1:9" ht="19.5" customHeight="1" thickBot="1" thickTop="1">
      <c r="A306" s="6"/>
      <c r="B306" s="9"/>
      <c r="C306" s="19"/>
      <c r="D306" s="19"/>
      <c r="E306" s="19"/>
      <c r="F306" s="19"/>
      <c r="G306" s="19"/>
      <c r="H306" s="19"/>
      <c r="I306" s="96"/>
    </row>
    <row r="307" spans="1:12" ht="19.5" customHeight="1" thickBot="1" thickTop="1">
      <c r="A307" s="70"/>
      <c r="B307" s="21" t="s">
        <v>9</v>
      </c>
      <c r="C307" s="63">
        <f aca="true" t="shared" si="16" ref="C307:H307">+C305+C223</f>
        <v>4237962.640000001</v>
      </c>
      <c r="D307" s="63">
        <f t="shared" si="16"/>
        <v>3825593.441</v>
      </c>
      <c r="E307" s="63">
        <f t="shared" si="16"/>
        <v>5096846.964</v>
      </c>
      <c r="F307" s="63">
        <f t="shared" si="16"/>
        <v>4521592.88</v>
      </c>
      <c r="G307" s="63">
        <f t="shared" si="16"/>
        <v>4608734.0600000005</v>
      </c>
      <c r="H307" s="63">
        <f t="shared" si="16"/>
        <v>4724482.4</v>
      </c>
      <c r="I307" s="189">
        <f>(H307-G307)/G307</f>
        <v>0.025114996546361765</v>
      </c>
      <c r="L307" s="26"/>
    </row>
    <row r="308" spans="1:12" ht="19.5" customHeight="1" thickTop="1">
      <c r="A308" s="2"/>
      <c r="C308" s="64"/>
      <c r="D308" s="64"/>
      <c r="E308" s="64"/>
      <c r="F308" s="64"/>
      <c r="G308" s="64"/>
      <c r="H308" s="64"/>
      <c r="I308" s="191"/>
      <c r="L308" s="26"/>
    </row>
    <row r="309" spans="1:12" ht="19.5" customHeight="1">
      <c r="A309" s="258"/>
      <c r="B309" s="258"/>
      <c r="I309" s="192"/>
      <c r="L309" s="26"/>
    </row>
    <row r="310" spans="1:9" ht="19.5" customHeight="1">
      <c r="A310" s="259"/>
      <c r="B310" s="259"/>
      <c r="I310" s="192"/>
    </row>
    <row r="311" spans="1:2" ht="19.5" customHeight="1">
      <c r="A311" s="259"/>
      <c r="B311" s="259"/>
    </row>
    <row r="312" spans="1:2" ht="19.5" customHeight="1">
      <c r="A312" s="259"/>
      <c r="B312" s="259"/>
    </row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</sheetData>
  <sheetProtection selectLockedCells="1"/>
  <mergeCells count="2">
    <mergeCell ref="B309:B312"/>
    <mergeCell ref="A309:A312"/>
  </mergeCells>
  <printOptions/>
  <pageMargins left="0.5" right="0.5" top="1" bottom="0.5" header="0.5" footer="0.5"/>
  <pageSetup fitToHeight="0" horizontalDpi="600" verticalDpi="600" orientation="landscape" scale="47" r:id="rId3"/>
  <headerFooter scaleWithDoc="0" alignWithMargins="0">
    <oddHeader>&amp;CTown of Richmond
FY25 Budget Expenses 
DRAFT October 6, 2024</oddHeader>
    <oddFooter>&amp;C&amp;P</oddFooter>
  </headerFooter>
  <rowBreaks count="8" manualBreakCount="8">
    <brk id="52" max="255" man="1"/>
    <brk id="60" max="255" man="1"/>
    <brk id="83" max="255" man="1"/>
    <brk id="122" max="255" man="1"/>
    <brk id="146" max="255" man="1"/>
    <brk id="177" max="255" man="1"/>
    <brk id="195" max="255" man="1"/>
    <brk id="2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zoomScaleSheetLayoutView="50" workbookViewId="0" topLeftCell="A1">
      <selection activeCell="F6" sqref="F6"/>
    </sheetView>
  </sheetViews>
  <sheetFormatPr defaultColWidth="8.8515625" defaultRowHeight="12.75"/>
  <cols>
    <col min="1" max="1" width="14.28125" style="27" customWidth="1"/>
    <col min="2" max="2" width="55.8515625" style="27" customWidth="1"/>
    <col min="3" max="4" width="13.57421875" style="165" customWidth="1"/>
    <col min="5" max="5" width="17.00390625" style="151" customWidth="1"/>
    <col min="6" max="6" width="19.8515625" style="181" customWidth="1"/>
    <col min="7" max="8" width="17.00390625" style="151" customWidth="1"/>
    <col min="9" max="9" width="11.28125" style="27" customWidth="1"/>
    <col min="10" max="10" width="5.00390625" style="27" customWidth="1"/>
    <col min="11" max="11" width="26.28125" style="27" customWidth="1"/>
    <col min="12" max="12" width="15.57421875" style="27" customWidth="1"/>
    <col min="13" max="13" width="27.57421875" style="27" customWidth="1"/>
    <col min="14" max="14" width="22.8515625" style="27" customWidth="1"/>
    <col min="15" max="15" width="27.28125" style="27" customWidth="1"/>
    <col min="16" max="16" width="29.00390625" style="27" customWidth="1"/>
    <col min="17" max="17" width="15.8515625" style="27" customWidth="1"/>
    <col min="18" max="18" width="3.00390625" style="27" customWidth="1"/>
    <col min="19" max="19" width="8.8515625" style="27" customWidth="1"/>
    <col min="20" max="20" width="12.8515625" style="27" bestFit="1" customWidth="1"/>
    <col min="21" max="16384" width="8.8515625" style="27" customWidth="1"/>
  </cols>
  <sheetData>
    <row r="1" spans="1:17" s="14" customFormat="1" ht="30" customHeight="1" thickBot="1">
      <c r="A1" s="12" t="s">
        <v>53</v>
      </c>
      <c r="B1" s="12" t="s">
        <v>20</v>
      </c>
      <c r="C1" s="149" t="s">
        <v>33</v>
      </c>
      <c r="D1" s="149" t="s">
        <v>593</v>
      </c>
      <c r="E1" s="149" t="s">
        <v>50</v>
      </c>
      <c r="F1" s="150" t="s">
        <v>681</v>
      </c>
      <c r="G1" s="150" t="s">
        <v>594</v>
      </c>
      <c r="H1" s="150" t="s">
        <v>687</v>
      </c>
      <c r="I1" s="13" t="s">
        <v>598</v>
      </c>
      <c r="J1" s="243"/>
      <c r="K1" s="2"/>
      <c r="L1" s="2"/>
      <c r="M1" s="2"/>
      <c r="N1" s="2"/>
      <c r="O1" s="2"/>
      <c r="P1" s="2"/>
      <c r="Q1" s="2"/>
    </row>
    <row r="2" spans="1:18" s="7" customFormat="1" ht="13.5" customHeight="1" thickBot="1">
      <c r="A2" s="9"/>
      <c r="B2" s="9" t="s">
        <v>29</v>
      </c>
      <c r="C2" s="151"/>
      <c r="D2" s="151"/>
      <c r="E2" s="151"/>
      <c r="F2" s="182"/>
      <c r="G2" s="152"/>
      <c r="H2" s="152"/>
      <c r="I2" s="2"/>
      <c r="J2" s="2"/>
      <c r="K2" s="260" t="s">
        <v>736</v>
      </c>
      <c r="L2" s="261"/>
      <c r="M2" s="261"/>
      <c r="N2" s="261"/>
      <c r="O2" s="261"/>
      <c r="P2" s="261"/>
      <c r="Q2" s="262"/>
      <c r="R2" s="2"/>
    </row>
    <row r="3" spans="1:18" s="7" customFormat="1" ht="16.5" customHeight="1">
      <c r="A3" s="9" t="s">
        <v>493</v>
      </c>
      <c r="B3" s="9" t="s">
        <v>494</v>
      </c>
      <c r="C3" s="153">
        <v>1984039</v>
      </c>
      <c r="D3" s="153">
        <v>1989895.38</v>
      </c>
      <c r="E3" s="153">
        <v>1811013</v>
      </c>
      <c r="F3" s="245">
        <v>1823082.27</v>
      </c>
      <c r="G3" s="153">
        <v>2410420</v>
      </c>
      <c r="H3" s="153">
        <f>'FY25 Expense'!H223-SUM('FY25 Revenue'!H4:H45)</f>
        <v>1886176.4200000002</v>
      </c>
      <c r="I3" s="96">
        <f>(H3-G3)/G3</f>
        <v>-0.2174905535134955</v>
      </c>
      <c r="J3" s="96"/>
      <c r="K3" s="53"/>
      <c r="L3" s="2"/>
      <c r="M3" s="2"/>
      <c r="N3" s="2"/>
      <c r="O3" s="2"/>
      <c r="P3" s="2"/>
      <c r="Q3" s="71"/>
      <c r="R3" s="29"/>
    </row>
    <row r="4" spans="1:18" s="7" customFormat="1" ht="12.75">
      <c r="A4" s="9" t="s">
        <v>495</v>
      </c>
      <c r="B4" s="9" t="s">
        <v>506</v>
      </c>
      <c r="C4" s="151">
        <v>14000</v>
      </c>
      <c r="D4" s="151">
        <v>14206.05</v>
      </c>
      <c r="E4" s="151">
        <v>10000</v>
      </c>
      <c r="F4" s="246">
        <v>10011.13</v>
      </c>
      <c r="G4" s="151">
        <v>10000</v>
      </c>
      <c r="H4" s="151">
        <v>10000</v>
      </c>
      <c r="I4" s="96">
        <f aca="true" t="shared" si="0" ref="I4:I12">(H4-G4)/G4</f>
        <v>0</v>
      </c>
      <c r="J4" s="96"/>
      <c r="K4" s="54"/>
      <c r="L4" s="30"/>
      <c r="M4" s="100" t="s">
        <v>735</v>
      </c>
      <c r="N4" s="101" t="s">
        <v>8</v>
      </c>
      <c r="O4" s="101" t="s">
        <v>47</v>
      </c>
      <c r="P4" s="30"/>
      <c r="Q4" s="72"/>
      <c r="R4" s="2"/>
    </row>
    <row r="5" spans="1:18" s="7" customFormat="1" ht="12.75">
      <c r="A5" s="9" t="s">
        <v>496</v>
      </c>
      <c r="B5" s="9" t="s">
        <v>507</v>
      </c>
      <c r="C5" s="151">
        <v>7000</v>
      </c>
      <c r="D5" s="151">
        <v>16138.88</v>
      </c>
      <c r="E5" s="151">
        <v>7000</v>
      </c>
      <c r="F5" s="246">
        <v>1231.61</v>
      </c>
      <c r="G5" s="151">
        <v>10000</v>
      </c>
      <c r="H5" s="151">
        <v>10000</v>
      </c>
      <c r="I5" s="96">
        <f t="shared" si="0"/>
        <v>0</v>
      </c>
      <c r="J5" s="96"/>
      <c r="K5" s="102" t="s">
        <v>5</v>
      </c>
      <c r="L5" s="103"/>
      <c r="M5" s="30"/>
      <c r="N5" s="30"/>
      <c r="O5" s="30"/>
      <c r="P5" s="30"/>
      <c r="Q5" s="72"/>
      <c r="R5" s="30"/>
    </row>
    <row r="6" spans="1:18" s="7" customFormat="1" ht="12.75">
      <c r="A6" s="9" t="s">
        <v>497</v>
      </c>
      <c r="B6" s="9" t="s">
        <v>508</v>
      </c>
      <c r="C6" s="151">
        <v>10000</v>
      </c>
      <c r="D6" s="151">
        <v>9330.18</v>
      </c>
      <c r="E6" s="151">
        <v>8000</v>
      </c>
      <c r="F6" s="246">
        <v>8985.6</v>
      </c>
      <c r="G6" s="151">
        <v>10000</v>
      </c>
      <c r="H6" s="151">
        <v>10000</v>
      </c>
      <c r="I6" s="96">
        <f t="shared" si="0"/>
        <v>0</v>
      </c>
      <c r="J6" s="96"/>
      <c r="K6" s="98" t="s">
        <v>737</v>
      </c>
      <c r="L6" s="99"/>
      <c r="M6" s="31">
        <v>7816261</v>
      </c>
      <c r="N6" s="31">
        <f>G3+G48</f>
        <v>3648066</v>
      </c>
      <c r="O6" s="104">
        <v>0.4667</v>
      </c>
      <c r="P6" s="30" t="s">
        <v>7</v>
      </c>
      <c r="Q6" s="72"/>
      <c r="R6" s="30"/>
    </row>
    <row r="7" spans="1:18" s="7" customFormat="1" ht="13.5" thickBot="1">
      <c r="A7" s="9" t="s">
        <v>498</v>
      </c>
      <c r="B7" s="9" t="s">
        <v>509</v>
      </c>
      <c r="C7" s="151">
        <v>15219.6</v>
      </c>
      <c r="D7" s="151">
        <v>16536.32</v>
      </c>
      <c r="E7" s="151">
        <v>16199.25</v>
      </c>
      <c r="F7" s="246">
        <v>4941.53</v>
      </c>
      <c r="G7" s="151">
        <v>15187.37</v>
      </c>
      <c r="H7" s="151">
        <v>17081.78</v>
      </c>
      <c r="I7" s="96">
        <f t="shared" si="0"/>
        <v>0.12473588251290368</v>
      </c>
      <c r="J7" s="96"/>
      <c r="K7" s="54"/>
      <c r="L7" s="30"/>
      <c r="M7" s="105"/>
      <c r="N7" s="73"/>
      <c r="O7" s="106">
        <v>0.0015</v>
      </c>
      <c r="P7" s="74" t="s">
        <v>39</v>
      </c>
      <c r="Q7" s="75"/>
      <c r="R7" s="30"/>
    </row>
    <row r="8" spans="1:18" s="7" customFormat="1" ht="12.75">
      <c r="A8" s="9" t="s">
        <v>499</v>
      </c>
      <c r="B8" s="9" t="s">
        <v>510</v>
      </c>
      <c r="C8" s="154">
        <v>4879</v>
      </c>
      <c r="D8" s="154">
        <v>4878.6</v>
      </c>
      <c r="E8" s="154">
        <v>4879</v>
      </c>
      <c r="F8" s="247">
        <v>4941.53</v>
      </c>
      <c r="G8" s="154">
        <v>4941.53</v>
      </c>
      <c r="H8" s="154">
        <v>5000</v>
      </c>
      <c r="I8" s="96">
        <f t="shared" si="0"/>
        <v>0.011832367707977137</v>
      </c>
      <c r="J8" s="96"/>
      <c r="K8" s="53"/>
      <c r="L8" s="2"/>
      <c r="M8" s="2"/>
      <c r="N8" s="107"/>
      <c r="O8" s="126">
        <f>SUM(O6:O7)</f>
        <v>0.4682</v>
      </c>
      <c r="P8" s="30" t="s">
        <v>544</v>
      </c>
      <c r="Q8" s="72"/>
      <c r="R8" s="30"/>
    </row>
    <row r="9" spans="1:20" s="7" customFormat="1" ht="12.75">
      <c r="A9" s="9" t="s">
        <v>500</v>
      </c>
      <c r="B9" s="9" t="s">
        <v>511</v>
      </c>
      <c r="C9" s="155">
        <v>14500</v>
      </c>
      <c r="D9" s="155">
        <v>14934.5</v>
      </c>
      <c r="E9" s="155">
        <v>15000</v>
      </c>
      <c r="F9" s="248">
        <v>15002.5</v>
      </c>
      <c r="G9" s="155">
        <v>15000</v>
      </c>
      <c r="H9" s="155">
        <v>15000</v>
      </c>
      <c r="I9" s="96">
        <f t="shared" si="0"/>
        <v>0</v>
      </c>
      <c r="J9" s="96"/>
      <c r="K9" s="53"/>
      <c r="L9" s="2"/>
      <c r="M9" s="6"/>
      <c r="N9" s="2"/>
      <c r="O9" s="3"/>
      <c r="P9" s="2"/>
      <c r="Q9" s="71"/>
      <c r="R9" s="30"/>
      <c r="T9" s="32"/>
    </row>
    <row r="10" spans="1:20" s="7" customFormat="1" ht="12.75">
      <c r="A10" s="9" t="s">
        <v>501</v>
      </c>
      <c r="B10" s="9" t="s">
        <v>512</v>
      </c>
      <c r="C10" s="155">
        <v>1700</v>
      </c>
      <c r="D10" s="155">
        <v>1757</v>
      </c>
      <c r="E10" s="155">
        <v>1750</v>
      </c>
      <c r="F10" s="248">
        <v>1765</v>
      </c>
      <c r="G10" s="155">
        <v>1760</v>
      </c>
      <c r="H10" s="155">
        <v>1765</v>
      </c>
      <c r="I10" s="96">
        <f t="shared" si="0"/>
        <v>0.002840909090909091</v>
      </c>
      <c r="J10" s="96"/>
      <c r="K10" s="102" t="s">
        <v>6</v>
      </c>
      <c r="L10" s="2"/>
      <c r="M10" s="145" t="s">
        <v>680</v>
      </c>
      <c r="N10" s="31"/>
      <c r="O10" s="127"/>
      <c r="P10" s="30"/>
      <c r="Q10" s="72"/>
      <c r="R10" s="30"/>
      <c r="T10" s="32"/>
    </row>
    <row r="11" spans="1:18" s="7" customFormat="1" ht="12.75">
      <c r="A11" s="9" t="s">
        <v>502</v>
      </c>
      <c r="B11" s="9" t="s">
        <v>513</v>
      </c>
      <c r="C11" s="155">
        <v>3700</v>
      </c>
      <c r="D11" s="155">
        <v>3600.65</v>
      </c>
      <c r="E11" s="155">
        <v>3800</v>
      </c>
      <c r="F11" s="248">
        <v>3600.65</v>
      </c>
      <c r="G11" s="155">
        <v>3800</v>
      </c>
      <c r="H11" s="155">
        <v>4000</v>
      </c>
      <c r="I11" s="96">
        <f t="shared" si="0"/>
        <v>0.05263157894736842</v>
      </c>
      <c r="J11" s="96"/>
      <c r="K11" s="98" t="s">
        <v>749</v>
      </c>
      <c r="L11" s="99"/>
      <c r="M11" s="31">
        <v>7816261</v>
      </c>
      <c r="N11" s="31">
        <f>+H3+H48</f>
        <v>3680241.62</v>
      </c>
      <c r="O11" s="104">
        <f>N11/M11</f>
        <v>0.470844259166883</v>
      </c>
      <c r="P11" s="30" t="s">
        <v>7</v>
      </c>
      <c r="Q11" s="72"/>
      <c r="R11" s="2"/>
    </row>
    <row r="12" spans="1:18" s="7" customFormat="1" ht="13.5" thickBot="1">
      <c r="A12" s="9" t="s">
        <v>503</v>
      </c>
      <c r="B12" s="9" t="s">
        <v>514</v>
      </c>
      <c r="C12" s="151">
        <v>78841</v>
      </c>
      <c r="D12" s="151">
        <v>83686</v>
      </c>
      <c r="E12" s="151">
        <v>83686</v>
      </c>
      <c r="F12" s="246">
        <v>85675</v>
      </c>
      <c r="G12" s="151">
        <v>85675</v>
      </c>
      <c r="H12" s="151">
        <v>85000</v>
      </c>
      <c r="I12" s="96">
        <f t="shared" si="0"/>
        <v>-0.007878611030055441</v>
      </c>
      <c r="J12" s="96"/>
      <c r="K12" s="54"/>
      <c r="L12" s="30"/>
      <c r="M12" s="31"/>
      <c r="N12" s="73"/>
      <c r="O12" s="106">
        <f>O27</f>
        <v>0.0015197609859752637</v>
      </c>
      <c r="P12" s="74" t="s">
        <v>39</v>
      </c>
      <c r="Q12" s="75"/>
      <c r="R12" s="2"/>
    </row>
    <row r="13" spans="1:18" s="7" customFormat="1" ht="12.75">
      <c r="A13" s="9" t="s">
        <v>504</v>
      </c>
      <c r="B13" s="9" t="s">
        <v>515</v>
      </c>
      <c r="C13" s="151">
        <v>22000</v>
      </c>
      <c r="D13" s="151">
        <v>35228.9</v>
      </c>
      <c r="E13" s="151">
        <v>20000</v>
      </c>
      <c r="F13" s="246">
        <v>33507.49</v>
      </c>
      <c r="G13" s="151">
        <v>35000</v>
      </c>
      <c r="H13" s="151">
        <v>35000</v>
      </c>
      <c r="I13" s="96">
        <f aca="true" t="shared" si="1" ref="I13:I26">(H13-G13)/G13</f>
        <v>0</v>
      </c>
      <c r="J13" s="96"/>
      <c r="K13" s="54"/>
      <c r="L13" s="30"/>
      <c r="M13" s="31"/>
      <c r="N13" s="128"/>
      <c r="O13" s="104">
        <f>+O11+O12</f>
        <v>0.4723640201528583</v>
      </c>
      <c r="P13" s="30" t="s">
        <v>583</v>
      </c>
      <c r="Q13" s="84"/>
      <c r="R13" s="2"/>
    </row>
    <row r="14" spans="1:22" s="7" customFormat="1" ht="12.75">
      <c r="A14" s="9" t="s">
        <v>505</v>
      </c>
      <c r="B14" s="9" t="s">
        <v>516</v>
      </c>
      <c r="C14" s="156">
        <v>30000</v>
      </c>
      <c r="D14" s="156">
        <v>30000</v>
      </c>
      <c r="E14" s="156">
        <v>30000</v>
      </c>
      <c r="F14" s="249">
        <v>30000</v>
      </c>
      <c r="G14" s="157">
        <v>41500</v>
      </c>
      <c r="H14" s="157">
        <v>43394</v>
      </c>
      <c r="I14" s="96">
        <f t="shared" si="1"/>
        <v>0.04563855421686747</v>
      </c>
      <c r="J14" s="96"/>
      <c r="K14" s="53"/>
      <c r="L14" s="2"/>
      <c r="M14" s="2"/>
      <c r="N14" s="2"/>
      <c r="O14" s="129">
        <f>O13-O8</f>
        <v>0.004164020152858272</v>
      </c>
      <c r="P14" s="30" t="s">
        <v>45</v>
      </c>
      <c r="Q14" s="71"/>
      <c r="R14" s="2"/>
      <c r="U14" s="33"/>
      <c r="V14" s="33"/>
    </row>
    <row r="15" spans="1:22" s="7" customFormat="1" ht="13.5" thickBot="1">
      <c r="A15" s="9" t="s">
        <v>466</v>
      </c>
      <c r="B15" s="9" t="s">
        <v>517</v>
      </c>
      <c r="C15" s="156">
        <v>12910</v>
      </c>
      <c r="D15" s="156">
        <v>10101</v>
      </c>
      <c r="E15" s="156">
        <v>13000</v>
      </c>
      <c r="F15" s="249">
        <v>7466.67</v>
      </c>
      <c r="G15" s="156">
        <v>4833</v>
      </c>
      <c r="H15" s="156">
        <v>5000</v>
      </c>
      <c r="I15" s="96">
        <f t="shared" si="1"/>
        <v>0.034554107179805504</v>
      </c>
      <c r="J15" s="96"/>
      <c r="K15" s="130"/>
      <c r="L15" s="131"/>
      <c r="M15" s="132"/>
      <c r="N15" s="131"/>
      <c r="O15" s="133">
        <f>O14/O8</f>
        <v>0.008893678241901478</v>
      </c>
      <c r="P15" s="85" t="s">
        <v>46</v>
      </c>
      <c r="Q15" s="86"/>
      <c r="R15" s="30"/>
      <c r="S15" s="2"/>
      <c r="T15" s="2"/>
      <c r="U15" s="33"/>
      <c r="V15" s="33"/>
    </row>
    <row r="16" spans="1:22" s="7" customFormat="1" ht="12.75">
      <c r="A16" s="9" t="s">
        <v>467</v>
      </c>
      <c r="B16" s="9" t="s">
        <v>750</v>
      </c>
      <c r="C16" s="151">
        <v>23000</v>
      </c>
      <c r="D16" s="151">
        <v>21455.65</v>
      </c>
      <c r="E16" s="151">
        <v>23000</v>
      </c>
      <c r="F16" s="246">
        <v>23056.54</v>
      </c>
      <c r="G16" s="151">
        <v>23000</v>
      </c>
      <c r="H16" s="151">
        <v>25000</v>
      </c>
      <c r="I16" s="96">
        <f t="shared" si="1"/>
        <v>0.08695652173913043</v>
      </c>
      <c r="J16" s="96"/>
      <c r="K16" s="2"/>
      <c r="L16" s="2"/>
      <c r="M16" s="2"/>
      <c r="N16" s="2"/>
      <c r="O16" s="2"/>
      <c r="P16" s="2"/>
      <c r="Q16" s="2"/>
      <c r="R16" s="30"/>
      <c r="S16" s="2"/>
      <c r="T16" s="2"/>
      <c r="U16" s="33"/>
      <c r="V16" s="33"/>
    </row>
    <row r="17" spans="1:22" s="7" customFormat="1" ht="12.75">
      <c r="A17" s="9" t="s">
        <v>468</v>
      </c>
      <c r="B17" s="9" t="s">
        <v>751</v>
      </c>
      <c r="C17" s="151">
        <v>8875</v>
      </c>
      <c r="D17" s="151">
        <v>3647.25</v>
      </c>
      <c r="E17" s="151">
        <v>4863</v>
      </c>
      <c r="F17" s="246">
        <v>5225.55</v>
      </c>
      <c r="G17" s="151">
        <v>6100.13</v>
      </c>
      <c r="H17" s="151">
        <v>6100</v>
      </c>
      <c r="I17" s="96">
        <f t="shared" si="1"/>
        <v>-2.131102124054883E-05</v>
      </c>
      <c r="J17" s="96"/>
      <c r="K17" s="263"/>
      <c r="L17" s="263"/>
      <c r="M17" s="263"/>
      <c r="N17" s="263"/>
      <c r="O17" s="263"/>
      <c r="P17" s="263"/>
      <c r="Q17" s="263"/>
      <c r="R17" s="34"/>
      <c r="S17" s="2"/>
      <c r="T17" s="2"/>
      <c r="U17" s="33"/>
      <c r="V17" s="33"/>
    </row>
    <row r="18" spans="1:20" s="7" customFormat="1" ht="13.5" thickBot="1">
      <c r="A18" s="9" t="s">
        <v>477</v>
      </c>
      <c r="B18" s="9" t="s">
        <v>752</v>
      </c>
      <c r="C18" s="158">
        <v>15000</v>
      </c>
      <c r="D18" s="158">
        <v>15000</v>
      </c>
      <c r="E18" s="158">
        <v>15000</v>
      </c>
      <c r="F18" s="250">
        <v>7500</v>
      </c>
      <c r="G18" s="151">
        <v>15000</v>
      </c>
      <c r="H18" s="151">
        <v>15000</v>
      </c>
      <c r="I18" s="96">
        <f t="shared" si="1"/>
        <v>0</v>
      </c>
      <c r="J18" s="96"/>
      <c r="P18" s="44"/>
      <c r="Q18" s="44"/>
      <c r="R18" s="2"/>
      <c r="S18" s="2"/>
      <c r="T18" s="2"/>
    </row>
    <row r="19" spans="1:20" s="7" customFormat="1" ht="15.75" thickBot="1">
      <c r="A19" s="9" t="s">
        <v>469</v>
      </c>
      <c r="B19" s="9" t="s">
        <v>753</v>
      </c>
      <c r="C19" s="158">
        <v>5000</v>
      </c>
      <c r="D19" s="158">
        <v>13754.26</v>
      </c>
      <c r="E19" s="158">
        <v>7000</v>
      </c>
      <c r="F19" s="250">
        <v>99875.78</v>
      </c>
      <c r="G19" s="153">
        <v>14000</v>
      </c>
      <c r="H19" s="153">
        <v>100000</v>
      </c>
      <c r="I19" s="96">
        <f t="shared" si="1"/>
        <v>6.142857142857143</v>
      </c>
      <c r="J19" s="96"/>
      <c r="K19" s="264" t="s">
        <v>613</v>
      </c>
      <c r="L19" s="265"/>
      <c r="M19" s="265"/>
      <c r="N19" s="265"/>
      <c r="O19" s="265"/>
      <c r="P19" s="265"/>
      <c r="Q19" s="59"/>
      <c r="R19" s="2"/>
      <c r="S19" s="2"/>
      <c r="T19" s="2"/>
    </row>
    <row r="20" spans="1:20" s="7" customFormat="1" ht="12.75">
      <c r="A20" s="9" t="s">
        <v>470</v>
      </c>
      <c r="B20" s="9" t="s">
        <v>518</v>
      </c>
      <c r="C20" s="151">
        <v>1200</v>
      </c>
      <c r="D20" s="151">
        <v>1545</v>
      </c>
      <c r="E20" s="151">
        <v>1300</v>
      </c>
      <c r="F20" s="246">
        <v>1475</v>
      </c>
      <c r="G20" s="156">
        <v>1500</v>
      </c>
      <c r="H20" s="156">
        <v>1400</v>
      </c>
      <c r="I20" s="96">
        <f t="shared" si="1"/>
        <v>-0.06666666666666667</v>
      </c>
      <c r="J20" s="96"/>
      <c r="K20" s="179" t="s">
        <v>44</v>
      </c>
      <c r="L20" s="173" t="s">
        <v>41</v>
      </c>
      <c r="M20" s="173" t="s">
        <v>42</v>
      </c>
      <c r="N20" s="173" t="s">
        <v>48</v>
      </c>
      <c r="O20" s="173" t="s">
        <v>49</v>
      </c>
      <c r="P20" s="173" t="s">
        <v>40</v>
      </c>
      <c r="Q20" s="55"/>
      <c r="R20" s="2"/>
      <c r="S20" s="2"/>
      <c r="T20" s="2"/>
    </row>
    <row r="21" spans="1:20" s="7" customFormat="1" ht="15" customHeight="1">
      <c r="A21" s="9" t="s">
        <v>471</v>
      </c>
      <c r="B21" s="9" t="s">
        <v>519</v>
      </c>
      <c r="C21" s="151">
        <v>4000</v>
      </c>
      <c r="D21" s="151">
        <v>4565</v>
      </c>
      <c r="E21" s="151">
        <v>4500</v>
      </c>
      <c r="F21" s="246">
        <v>4245</v>
      </c>
      <c r="G21" s="151">
        <v>4000</v>
      </c>
      <c r="H21" s="151">
        <v>4000</v>
      </c>
      <c r="I21" s="96">
        <f t="shared" si="1"/>
        <v>0</v>
      </c>
      <c r="J21" s="96"/>
      <c r="K21" s="53" t="s">
        <v>35</v>
      </c>
      <c r="L21" s="31">
        <v>330000</v>
      </c>
      <c r="M21" s="31"/>
      <c r="N21" s="2">
        <v>1.0494</v>
      </c>
      <c r="O21" s="2"/>
      <c r="P21" s="174">
        <f>(L21/100)*N21</f>
        <v>3463.0200000000004</v>
      </c>
      <c r="Q21" s="56"/>
      <c r="R21" s="2"/>
      <c r="S21" s="2"/>
      <c r="T21" s="2"/>
    </row>
    <row r="22" spans="1:19" s="7" customFormat="1" ht="15" customHeight="1">
      <c r="A22" s="9" t="s">
        <v>472</v>
      </c>
      <c r="B22" s="9" t="s">
        <v>520</v>
      </c>
      <c r="C22" s="151">
        <v>22000</v>
      </c>
      <c r="D22" s="151">
        <v>22993</v>
      </c>
      <c r="E22" s="151">
        <v>30000</v>
      </c>
      <c r="F22" s="246">
        <v>15106</v>
      </c>
      <c r="G22" s="151">
        <v>20000</v>
      </c>
      <c r="H22" s="151">
        <v>20000</v>
      </c>
      <c r="I22" s="96">
        <f t="shared" si="1"/>
        <v>0</v>
      </c>
      <c r="J22" s="96"/>
      <c r="K22" s="53" t="s">
        <v>36</v>
      </c>
      <c r="L22" s="31" t="s">
        <v>30</v>
      </c>
      <c r="M22" s="31">
        <v>60000</v>
      </c>
      <c r="N22" s="2"/>
      <c r="O22" s="2">
        <v>1.2098</v>
      </c>
      <c r="P22" s="60">
        <f>(M22/100)*O22</f>
        <v>725.88</v>
      </c>
      <c r="Q22" s="54"/>
      <c r="R22" s="2"/>
      <c r="S22" s="2"/>
    </row>
    <row r="23" spans="1:20" s="7" customFormat="1" ht="15" customHeight="1" thickBot="1">
      <c r="A23" s="9" t="s">
        <v>473</v>
      </c>
      <c r="B23" s="9" t="s">
        <v>521</v>
      </c>
      <c r="C23" s="151">
        <v>3000</v>
      </c>
      <c r="D23" s="151">
        <v>2487</v>
      </c>
      <c r="E23" s="151">
        <v>3000</v>
      </c>
      <c r="F23" s="246">
        <v>2408</v>
      </c>
      <c r="G23" s="151">
        <v>2000</v>
      </c>
      <c r="H23" s="151">
        <v>2500</v>
      </c>
      <c r="I23" s="96">
        <f t="shared" si="1"/>
        <v>0.25</v>
      </c>
      <c r="J23" s="96"/>
      <c r="K23" s="53" t="s">
        <v>37</v>
      </c>
      <c r="L23" s="31" t="s">
        <v>30</v>
      </c>
      <c r="M23" s="31">
        <v>635638</v>
      </c>
      <c r="N23" s="2"/>
      <c r="O23" s="2">
        <v>1.2098</v>
      </c>
      <c r="P23" s="60">
        <f>(M23/100)*O23</f>
        <v>7689.948524</v>
      </c>
      <c r="Q23" s="57"/>
      <c r="R23" s="35"/>
      <c r="S23" s="2"/>
      <c r="T23" s="36"/>
    </row>
    <row r="24" spans="1:19" s="7" customFormat="1" ht="15" customHeight="1">
      <c r="A24" s="9" t="s">
        <v>474</v>
      </c>
      <c r="B24" s="9" t="s">
        <v>522</v>
      </c>
      <c r="C24" s="151">
        <v>1000</v>
      </c>
      <c r="D24" s="151">
        <v>2758</v>
      </c>
      <c r="E24" s="151">
        <v>2700</v>
      </c>
      <c r="F24" s="246">
        <v>5608</v>
      </c>
      <c r="G24" s="151">
        <v>2500</v>
      </c>
      <c r="H24" s="151">
        <v>3000</v>
      </c>
      <c r="I24" s="96">
        <f t="shared" si="1"/>
        <v>0.2</v>
      </c>
      <c r="J24" s="96"/>
      <c r="K24" s="180" t="s">
        <v>43</v>
      </c>
      <c r="L24" s="31" t="s">
        <v>30</v>
      </c>
      <c r="M24" s="2"/>
      <c r="N24" s="2"/>
      <c r="O24" s="2"/>
      <c r="P24" s="175">
        <f>SUM(P21:P23)</f>
        <v>11878.848524</v>
      </c>
      <c r="Q24" s="54"/>
      <c r="R24" s="2"/>
      <c r="S24" s="2"/>
    </row>
    <row r="25" spans="1:20" s="7" customFormat="1" ht="15" customHeight="1">
      <c r="A25" s="9" t="s">
        <v>475</v>
      </c>
      <c r="B25" s="9" t="s">
        <v>523</v>
      </c>
      <c r="C25" s="151">
        <v>200</v>
      </c>
      <c r="D25" s="151">
        <v>290</v>
      </c>
      <c r="E25" s="151">
        <v>200</v>
      </c>
      <c r="F25" s="246">
        <v>270</v>
      </c>
      <c r="G25" s="151">
        <v>300</v>
      </c>
      <c r="H25" s="151">
        <v>250</v>
      </c>
      <c r="I25" s="96">
        <f t="shared" si="1"/>
        <v>-0.16666666666666666</v>
      </c>
      <c r="J25" s="96"/>
      <c r="K25" s="180"/>
      <c r="L25" s="2"/>
      <c r="M25" s="2"/>
      <c r="N25" s="2"/>
      <c r="O25" s="2"/>
      <c r="P25" s="60"/>
      <c r="Q25" s="54"/>
      <c r="R25" s="2"/>
      <c r="S25" s="2"/>
      <c r="T25" s="32"/>
    </row>
    <row r="26" spans="1:19" s="7" customFormat="1" ht="15" customHeight="1">
      <c r="A26" s="9" t="s">
        <v>476</v>
      </c>
      <c r="B26" s="9" t="s">
        <v>577</v>
      </c>
      <c r="C26" s="151">
        <v>100</v>
      </c>
      <c r="D26" s="151">
        <v>87</v>
      </c>
      <c r="E26" s="151">
        <v>100</v>
      </c>
      <c r="F26" s="246">
        <v>87</v>
      </c>
      <c r="G26" s="151">
        <v>72</v>
      </c>
      <c r="H26" s="151">
        <v>100</v>
      </c>
      <c r="I26" s="96">
        <f t="shared" si="1"/>
        <v>0.3888888888888889</v>
      </c>
      <c r="J26" s="96"/>
      <c r="K26" s="146" t="s">
        <v>38</v>
      </c>
      <c r="L26" s="147"/>
      <c r="M26" s="147" t="s">
        <v>679</v>
      </c>
      <c r="N26" s="176" t="s">
        <v>40</v>
      </c>
      <c r="O26" s="172" t="s">
        <v>4</v>
      </c>
      <c r="P26" s="30"/>
      <c r="Q26" s="54"/>
      <c r="R26" s="30"/>
      <c r="S26" s="2"/>
    </row>
    <row r="27" spans="1:19" s="7" customFormat="1" ht="15" customHeight="1">
      <c r="A27" s="9" t="s">
        <v>686</v>
      </c>
      <c r="B27" s="9" t="s">
        <v>683</v>
      </c>
      <c r="C27" s="151">
        <v>0</v>
      </c>
      <c r="D27" s="151">
        <v>0</v>
      </c>
      <c r="E27" s="151">
        <v>0</v>
      </c>
      <c r="F27" s="246">
        <v>100</v>
      </c>
      <c r="G27" s="151">
        <v>0</v>
      </c>
      <c r="H27" s="151">
        <v>100</v>
      </c>
      <c r="I27" s="96">
        <v>1</v>
      </c>
      <c r="J27" s="96"/>
      <c r="K27" s="98" t="s">
        <v>614</v>
      </c>
      <c r="L27" s="99"/>
      <c r="M27" s="31">
        <f>M11</f>
        <v>7816261</v>
      </c>
      <c r="N27" s="31">
        <f>P24</f>
        <v>11878.848524</v>
      </c>
      <c r="O27" s="177">
        <f>N27/M27</f>
        <v>0.0015197609859752637</v>
      </c>
      <c r="P27" s="30" t="s">
        <v>39</v>
      </c>
      <c r="Q27" s="54"/>
      <c r="R27" s="30"/>
      <c r="S27" s="2"/>
    </row>
    <row r="28" spans="1:19" s="7" customFormat="1" ht="15" customHeight="1" thickBot="1">
      <c r="A28" s="9" t="s">
        <v>478</v>
      </c>
      <c r="B28" s="51" t="s">
        <v>547</v>
      </c>
      <c r="C28" s="151">
        <v>2000</v>
      </c>
      <c r="D28" s="151">
        <v>5165</v>
      </c>
      <c r="E28" s="151">
        <v>4500</v>
      </c>
      <c r="F28" s="246">
        <v>7893.83</v>
      </c>
      <c r="G28" s="158">
        <v>5000</v>
      </c>
      <c r="H28" s="158">
        <v>5000</v>
      </c>
      <c r="I28" s="96">
        <f>(H28-G28)/G28</f>
        <v>0</v>
      </c>
      <c r="J28" s="96"/>
      <c r="K28" s="148"/>
      <c r="L28" s="74"/>
      <c r="M28" s="73"/>
      <c r="N28" s="73"/>
      <c r="O28" s="178"/>
      <c r="P28" s="74"/>
      <c r="Q28" s="53"/>
      <c r="R28" s="30"/>
      <c r="S28" s="2"/>
    </row>
    <row r="29" spans="1:19" s="7" customFormat="1" ht="15" customHeight="1">
      <c r="A29" s="9" t="s">
        <v>479</v>
      </c>
      <c r="B29" s="9" t="s">
        <v>524</v>
      </c>
      <c r="C29" s="151">
        <v>750</v>
      </c>
      <c r="D29" s="151">
        <v>515</v>
      </c>
      <c r="E29" s="151">
        <v>750</v>
      </c>
      <c r="F29" s="246">
        <v>480</v>
      </c>
      <c r="G29" s="151">
        <v>500</v>
      </c>
      <c r="H29" s="151">
        <v>500</v>
      </c>
      <c r="I29" s="96">
        <f>(H29-G29)/G29</f>
        <v>0</v>
      </c>
      <c r="J29" s="96"/>
      <c r="K29" s="2"/>
      <c r="L29" s="2"/>
      <c r="M29" s="42"/>
      <c r="N29" s="2"/>
      <c r="O29" s="52"/>
      <c r="P29" s="43"/>
      <c r="Q29" s="30"/>
      <c r="R29" s="30"/>
      <c r="S29" s="2"/>
    </row>
    <row r="30" spans="1:19" s="7" customFormat="1" ht="15" customHeight="1">
      <c r="A30" s="9" t="s">
        <v>480</v>
      </c>
      <c r="B30" s="9" t="s">
        <v>525</v>
      </c>
      <c r="C30" s="151">
        <v>1000</v>
      </c>
      <c r="D30" s="151">
        <v>1440</v>
      </c>
      <c r="E30" s="151">
        <v>1000</v>
      </c>
      <c r="F30" s="246">
        <v>135</v>
      </c>
      <c r="G30" s="151">
        <v>1500</v>
      </c>
      <c r="H30" s="151">
        <v>250</v>
      </c>
      <c r="I30" s="96">
        <f>(H30-G30)/G30</f>
        <v>-0.8333333333333334</v>
      </c>
      <c r="J30" s="96"/>
      <c r="K30" s="30"/>
      <c r="L30" s="30"/>
      <c r="M30" s="31"/>
      <c r="N30" s="31"/>
      <c r="O30" s="37"/>
      <c r="P30" s="30"/>
      <c r="Q30" s="30"/>
      <c r="R30" s="30"/>
      <c r="S30" s="2"/>
    </row>
    <row r="31" spans="1:13" s="7" customFormat="1" ht="12.75">
      <c r="A31" s="9" t="s">
        <v>481</v>
      </c>
      <c r="B31" s="9" t="s">
        <v>526</v>
      </c>
      <c r="C31" s="151">
        <v>0</v>
      </c>
      <c r="D31" s="151">
        <v>0</v>
      </c>
      <c r="E31" s="151">
        <v>0</v>
      </c>
      <c r="F31" s="246">
        <v>0</v>
      </c>
      <c r="G31" s="151">
        <v>0</v>
      </c>
      <c r="H31" s="151">
        <v>0</v>
      </c>
      <c r="I31" s="96">
        <v>0</v>
      </c>
      <c r="J31" s="96"/>
      <c r="K31" s="40"/>
      <c r="L31" s="2"/>
      <c r="M31" s="2"/>
    </row>
    <row r="32" spans="1:13" s="7" customFormat="1" ht="12.75">
      <c r="A32" s="9" t="s">
        <v>482</v>
      </c>
      <c r="B32" s="9" t="s">
        <v>527</v>
      </c>
      <c r="C32" s="151">
        <v>15000</v>
      </c>
      <c r="D32" s="151">
        <v>3519.13</v>
      </c>
      <c r="E32" s="151">
        <v>10000</v>
      </c>
      <c r="F32" s="246">
        <v>1978.14</v>
      </c>
      <c r="G32" s="151">
        <v>3500</v>
      </c>
      <c r="H32" s="151">
        <v>2000</v>
      </c>
      <c r="I32" s="96">
        <f>(H32-G32)/G32</f>
        <v>-0.42857142857142855</v>
      </c>
      <c r="J32" s="96"/>
      <c r="K32" s="40"/>
      <c r="L32" s="2"/>
      <c r="M32" s="2"/>
    </row>
    <row r="33" spans="1:13" s="7" customFormat="1" ht="12.75">
      <c r="A33" s="9" t="s">
        <v>483</v>
      </c>
      <c r="B33" s="9" t="s">
        <v>528</v>
      </c>
      <c r="C33" s="153">
        <v>3260</v>
      </c>
      <c r="D33" s="153">
        <v>0</v>
      </c>
      <c r="E33" s="151">
        <v>5000</v>
      </c>
      <c r="F33" s="246">
        <v>8695</v>
      </c>
      <c r="G33" s="151">
        <v>5000</v>
      </c>
      <c r="H33" s="151"/>
      <c r="I33" s="96">
        <f>(H33-G33)/G33</f>
        <v>-1</v>
      </c>
      <c r="J33" s="96"/>
      <c r="K33" s="2"/>
      <c r="L33" s="2"/>
      <c r="M33" s="2"/>
    </row>
    <row r="34" spans="1:13" s="7" customFormat="1" ht="12.75">
      <c r="A34" s="9" t="s">
        <v>656</v>
      </c>
      <c r="B34" s="9" t="s">
        <v>327</v>
      </c>
      <c r="C34" s="156">
        <v>100</v>
      </c>
      <c r="D34" s="156">
        <v>765.11</v>
      </c>
      <c r="E34" s="156">
        <v>500</v>
      </c>
      <c r="F34" s="249">
        <v>1105.7</v>
      </c>
      <c r="G34" s="158">
        <v>800</v>
      </c>
      <c r="H34" s="158">
        <v>1000</v>
      </c>
      <c r="I34" s="96">
        <f>(H34-G34)/G34</f>
        <v>0.25</v>
      </c>
      <c r="J34" s="96"/>
      <c r="K34" s="34"/>
      <c r="L34" s="2"/>
      <c r="M34" s="2"/>
    </row>
    <row r="35" spans="1:13" s="7" customFormat="1" ht="12.75">
      <c r="A35" s="9" t="s">
        <v>484</v>
      </c>
      <c r="B35" s="9" t="s">
        <v>657</v>
      </c>
      <c r="C35" s="158">
        <v>8000</v>
      </c>
      <c r="D35" s="158">
        <v>5106</v>
      </c>
      <c r="E35" s="153">
        <v>1000</v>
      </c>
      <c r="F35" s="245">
        <v>11089.5</v>
      </c>
      <c r="G35" s="151">
        <v>800</v>
      </c>
      <c r="H35" s="151">
        <v>800</v>
      </c>
      <c r="I35" s="96">
        <f>(H35-G35)/G35</f>
        <v>0</v>
      </c>
      <c r="J35" s="96"/>
      <c r="K35" s="39"/>
      <c r="L35" s="2"/>
      <c r="M35" s="2"/>
    </row>
    <row r="36" spans="1:13" s="7" customFormat="1" ht="12.75" customHeight="1">
      <c r="A36" s="9"/>
      <c r="B36" s="9" t="s">
        <v>707</v>
      </c>
      <c r="C36" s="158"/>
      <c r="D36" s="158"/>
      <c r="E36" s="153"/>
      <c r="F36" s="245"/>
      <c r="G36" s="151"/>
      <c r="H36" s="151"/>
      <c r="I36" s="96">
        <v>0</v>
      </c>
      <c r="J36" s="96"/>
      <c r="L36" s="2"/>
      <c r="M36" s="2"/>
    </row>
    <row r="37" spans="1:13" s="7" customFormat="1" ht="12.75" customHeight="1">
      <c r="A37" s="9" t="s">
        <v>485</v>
      </c>
      <c r="B37" s="9" t="s">
        <v>529</v>
      </c>
      <c r="C37" s="151">
        <v>500</v>
      </c>
      <c r="D37" s="151">
        <v>555</v>
      </c>
      <c r="E37" s="158">
        <v>500</v>
      </c>
      <c r="F37" s="250">
        <v>1378.89</v>
      </c>
      <c r="G37" s="151">
        <v>500</v>
      </c>
      <c r="H37" s="151"/>
      <c r="I37" s="96">
        <f>(H37-G37)/G37</f>
        <v>-1</v>
      </c>
      <c r="J37" s="96"/>
      <c r="L37" s="2"/>
      <c r="M37" s="2"/>
    </row>
    <row r="38" spans="1:13" s="7" customFormat="1" ht="14.25" customHeight="1">
      <c r="A38" s="15"/>
      <c r="B38" s="15" t="s">
        <v>31</v>
      </c>
      <c r="C38" s="151"/>
      <c r="D38" s="151"/>
      <c r="E38" s="151"/>
      <c r="F38" s="246"/>
      <c r="G38" s="153"/>
      <c r="H38" s="153"/>
      <c r="I38" s="96"/>
      <c r="J38" s="96"/>
      <c r="L38" s="2"/>
      <c r="M38" s="2"/>
    </row>
    <row r="39" spans="1:13" s="7" customFormat="1" ht="14.25" customHeight="1">
      <c r="A39" s="38" t="s">
        <v>584</v>
      </c>
      <c r="B39" s="38" t="s">
        <v>600</v>
      </c>
      <c r="C39" s="158">
        <v>0</v>
      </c>
      <c r="D39" s="158">
        <v>0</v>
      </c>
      <c r="E39" s="158">
        <v>200000</v>
      </c>
      <c r="F39" s="250">
        <v>0</v>
      </c>
      <c r="G39" s="158">
        <v>0</v>
      </c>
      <c r="H39" s="158">
        <v>0</v>
      </c>
      <c r="I39" s="96">
        <v>0</v>
      </c>
      <c r="J39" s="96"/>
      <c r="L39" s="2"/>
      <c r="M39" s="2"/>
    </row>
    <row r="40" spans="1:19" s="7" customFormat="1" ht="14.25" customHeight="1">
      <c r="A40" s="38" t="s">
        <v>585</v>
      </c>
      <c r="B40" s="38" t="s">
        <v>601</v>
      </c>
      <c r="C40" s="158">
        <v>0</v>
      </c>
      <c r="D40" s="158">
        <v>0</v>
      </c>
      <c r="E40" s="158">
        <v>24750</v>
      </c>
      <c r="F40" s="250">
        <v>0</v>
      </c>
      <c r="G40" s="158">
        <v>0</v>
      </c>
      <c r="H40" s="158">
        <v>0</v>
      </c>
      <c r="I40" s="96">
        <v>0</v>
      </c>
      <c r="J40" s="96"/>
      <c r="K40" s="77"/>
      <c r="L40" s="31"/>
      <c r="M40" s="77"/>
      <c r="N40" s="31"/>
      <c r="R40" s="2"/>
      <c r="S40" s="2"/>
    </row>
    <row r="41" spans="1:19" s="7" customFormat="1" ht="14.25" customHeight="1">
      <c r="A41" s="38" t="s">
        <v>486</v>
      </c>
      <c r="B41" s="38" t="s">
        <v>602</v>
      </c>
      <c r="C41" s="158">
        <v>87480</v>
      </c>
      <c r="D41" s="158">
        <v>87480</v>
      </c>
      <c r="E41" s="158">
        <v>64500</v>
      </c>
      <c r="F41" s="250">
        <v>64500</v>
      </c>
      <c r="G41" s="158">
        <v>0</v>
      </c>
      <c r="H41" s="158">
        <v>0</v>
      </c>
      <c r="I41" s="96">
        <v>0</v>
      </c>
      <c r="J41" s="96"/>
      <c r="K41" s="77"/>
      <c r="L41" s="31"/>
      <c r="M41" s="77"/>
      <c r="N41" s="31"/>
      <c r="R41" s="2"/>
      <c r="S41" s="2"/>
    </row>
    <row r="42" spans="1:19" s="7" customFormat="1" ht="15">
      <c r="A42" s="38" t="s">
        <v>568</v>
      </c>
      <c r="B42" s="38" t="s">
        <v>578</v>
      </c>
      <c r="C42" s="158">
        <v>0</v>
      </c>
      <c r="D42" s="158">
        <v>0</v>
      </c>
      <c r="E42" s="158">
        <v>50000</v>
      </c>
      <c r="F42" s="250">
        <v>26554</v>
      </c>
      <c r="G42" s="158">
        <v>0</v>
      </c>
      <c r="H42" s="158">
        <v>0</v>
      </c>
      <c r="I42" s="96">
        <v>0</v>
      </c>
      <c r="J42" s="96"/>
      <c r="K42" s="78"/>
      <c r="L42" s="81"/>
      <c r="M42" s="77"/>
      <c r="N42" s="31"/>
      <c r="Q42" s="30"/>
      <c r="R42" s="2"/>
      <c r="S42" s="2"/>
    </row>
    <row r="43" spans="1:19" s="7" customFormat="1" ht="15">
      <c r="A43" s="38" t="s">
        <v>568</v>
      </c>
      <c r="B43" s="38" t="s">
        <v>575</v>
      </c>
      <c r="C43" s="158">
        <v>0</v>
      </c>
      <c r="D43" s="158">
        <v>0</v>
      </c>
      <c r="E43" s="158">
        <v>50180</v>
      </c>
      <c r="F43" s="250">
        <v>0</v>
      </c>
      <c r="G43" s="158">
        <v>0</v>
      </c>
      <c r="H43" s="158">
        <v>0</v>
      </c>
      <c r="I43" s="96">
        <v>0</v>
      </c>
      <c r="J43" s="96"/>
      <c r="K43" s="78"/>
      <c r="L43" s="81"/>
      <c r="M43" s="77"/>
      <c r="N43" s="31"/>
      <c r="Q43" s="30"/>
      <c r="R43" s="2"/>
      <c r="S43" s="2"/>
    </row>
    <row r="44" spans="1:19" s="7" customFormat="1" ht="15">
      <c r="A44" s="38" t="s">
        <v>568</v>
      </c>
      <c r="B44" s="38" t="s">
        <v>579</v>
      </c>
      <c r="C44" s="158">
        <v>91000</v>
      </c>
      <c r="D44" s="158">
        <v>0</v>
      </c>
      <c r="E44" s="158">
        <v>24000</v>
      </c>
      <c r="F44" s="250">
        <v>0</v>
      </c>
      <c r="G44" s="158">
        <v>0</v>
      </c>
      <c r="H44" s="158">
        <v>0</v>
      </c>
      <c r="I44" s="96">
        <v>0</v>
      </c>
      <c r="J44" s="96"/>
      <c r="K44" s="78"/>
      <c r="L44" s="81"/>
      <c r="M44" s="76"/>
      <c r="N44" s="31"/>
      <c r="Q44" s="30"/>
      <c r="R44" s="2"/>
      <c r="S44" s="2"/>
    </row>
    <row r="45" spans="1:19" s="7" customFormat="1" ht="15.75">
      <c r="A45" s="38" t="s">
        <v>568</v>
      </c>
      <c r="B45" s="9" t="s">
        <v>580</v>
      </c>
      <c r="C45" s="158">
        <v>0</v>
      </c>
      <c r="D45" s="158">
        <v>0</v>
      </c>
      <c r="E45" s="159">
        <v>300000</v>
      </c>
      <c r="F45" s="251">
        <v>0</v>
      </c>
      <c r="G45" s="158">
        <v>0</v>
      </c>
      <c r="H45" s="158">
        <v>500000</v>
      </c>
      <c r="I45" s="96">
        <v>1</v>
      </c>
      <c r="J45" s="96"/>
      <c r="K45" s="79"/>
      <c r="L45" s="80"/>
      <c r="M45" s="77"/>
      <c r="N45" s="36"/>
      <c r="P45" s="30"/>
      <c r="Q45" s="30"/>
      <c r="R45" s="2"/>
      <c r="S45" s="2"/>
    </row>
    <row r="46" spans="1:18" s="7" customFormat="1" ht="15">
      <c r="A46" s="15"/>
      <c r="B46" s="15" t="s">
        <v>23</v>
      </c>
      <c r="C46" s="160">
        <f aca="true" t="shared" si="2" ref="C46:H46">SUM(C3:C45)</f>
        <v>2491253.6</v>
      </c>
      <c r="D46" s="160">
        <f t="shared" si="2"/>
        <v>2423420.859999999</v>
      </c>
      <c r="E46" s="160">
        <f t="shared" si="2"/>
        <v>2852670.25</v>
      </c>
      <c r="F46" s="252">
        <f>SUM(F3:F45)</f>
        <v>2318977.9100000006</v>
      </c>
      <c r="G46" s="160">
        <f t="shared" si="2"/>
        <v>2754189.03</v>
      </c>
      <c r="H46" s="160">
        <f t="shared" si="2"/>
        <v>2814417.2</v>
      </c>
      <c r="I46" s="96">
        <f>(H46-G46)/G46</f>
        <v>0.021867841801693762</v>
      </c>
      <c r="J46" s="96"/>
      <c r="K46" s="78"/>
      <c r="L46" s="80"/>
      <c r="R46" s="2"/>
    </row>
    <row r="47" spans="3:19" s="7" customFormat="1" ht="15">
      <c r="C47" s="151"/>
      <c r="D47" s="151"/>
      <c r="E47" s="151"/>
      <c r="F47" s="246"/>
      <c r="G47" s="159"/>
      <c r="H47" s="159"/>
      <c r="I47" s="96"/>
      <c r="J47" s="96"/>
      <c r="K47" s="66"/>
      <c r="L47" s="60"/>
      <c r="M47" s="32"/>
      <c r="P47" s="30"/>
      <c r="Q47" s="30"/>
      <c r="R47" s="2"/>
      <c r="S47" s="2"/>
    </row>
    <row r="48" spans="1:19" s="7" customFormat="1" ht="12.75">
      <c r="A48" s="9" t="s">
        <v>487</v>
      </c>
      <c r="B48" s="9" t="s">
        <v>530</v>
      </c>
      <c r="C48" s="153">
        <v>1576309</v>
      </c>
      <c r="D48" s="153">
        <v>1576309</v>
      </c>
      <c r="E48" s="157">
        <v>1631526</v>
      </c>
      <c r="F48" s="253">
        <v>1631526.25</v>
      </c>
      <c r="G48" s="157">
        <v>1237646</v>
      </c>
      <c r="H48" s="157">
        <f>'FY25 Expense'!H305-SUM('FY25 Revenue'!H49:H57)</f>
        <v>1794065.2</v>
      </c>
      <c r="I48" s="96">
        <f>(G48-E48)/E48</f>
        <v>-0.2414181569892236</v>
      </c>
      <c r="J48" s="96"/>
      <c r="K48" s="65"/>
      <c r="L48" s="60"/>
      <c r="P48" s="30"/>
      <c r="R48" s="2"/>
      <c r="S48" s="2"/>
    </row>
    <row r="49" spans="1:19" s="7" customFormat="1" ht="12.75">
      <c r="A49" s="9" t="s">
        <v>488</v>
      </c>
      <c r="B49" s="9" t="s">
        <v>531</v>
      </c>
      <c r="C49" s="161">
        <v>113500</v>
      </c>
      <c r="D49" s="161">
        <v>154310</v>
      </c>
      <c r="E49" s="161">
        <v>113500</v>
      </c>
      <c r="F49" s="254">
        <v>121136.96</v>
      </c>
      <c r="G49" s="151">
        <v>113500</v>
      </c>
      <c r="H49" s="151">
        <v>113500</v>
      </c>
      <c r="I49" s="96">
        <f>(G49-E49)/E49</f>
        <v>0</v>
      </c>
      <c r="J49" s="96"/>
      <c r="K49" s="65"/>
      <c r="L49" s="9"/>
      <c r="M49" s="9"/>
      <c r="N49" s="82"/>
      <c r="R49" s="2"/>
      <c r="S49" s="2"/>
    </row>
    <row r="50" spans="1:19" s="7" customFormat="1" ht="15">
      <c r="A50" s="9" t="s">
        <v>489</v>
      </c>
      <c r="B50" s="9" t="s">
        <v>532</v>
      </c>
      <c r="C50" s="161">
        <v>1400</v>
      </c>
      <c r="D50" s="161">
        <v>1500</v>
      </c>
      <c r="E50" s="161">
        <v>1500</v>
      </c>
      <c r="F50" s="254">
        <v>1600</v>
      </c>
      <c r="G50" s="157">
        <v>1500</v>
      </c>
      <c r="H50" s="157">
        <v>1500</v>
      </c>
      <c r="I50" s="96">
        <f>(G50-E50)/E50</f>
        <v>0</v>
      </c>
      <c r="J50" s="96"/>
      <c r="K50" s="66"/>
      <c r="L50" s="9"/>
      <c r="M50" s="9"/>
      <c r="N50" s="82"/>
      <c r="R50" s="2"/>
      <c r="S50" s="2"/>
    </row>
    <row r="51" spans="1:19" s="7" customFormat="1" ht="15">
      <c r="A51" s="9" t="s">
        <v>490</v>
      </c>
      <c r="B51" s="9" t="s">
        <v>533</v>
      </c>
      <c r="C51" s="161">
        <v>1000</v>
      </c>
      <c r="D51" s="161">
        <v>215</v>
      </c>
      <c r="E51" s="161">
        <v>1400</v>
      </c>
      <c r="F51" s="254">
        <v>400</v>
      </c>
      <c r="G51" s="161">
        <v>1400</v>
      </c>
      <c r="H51" s="161">
        <v>500</v>
      </c>
      <c r="I51" s="96">
        <f>(G51-E51)/E51</f>
        <v>0</v>
      </c>
      <c r="J51" s="96"/>
      <c r="K51" s="66"/>
      <c r="L51" s="9"/>
      <c r="M51" s="9"/>
      <c r="N51" s="82"/>
      <c r="R51" s="2"/>
      <c r="S51" s="2"/>
    </row>
    <row r="52" spans="1:19" s="7" customFormat="1" ht="15">
      <c r="A52" s="9" t="s">
        <v>491</v>
      </c>
      <c r="B52" s="9" t="s">
        <v>534</v>
      </c>
      <c r="C52" s="161">
        <v>200</v>
      </c>
      <c r="D52" s="161">
        <v>540</v>
      </c>
      <c r="E52" s="159">
        <v>500</v>
      </c>
      <c r="F52" s="251">
        <v>100</v>
      </c>
      <c r="G52" s="161">
        <v>500</v>
      </c>
      <c r="H52" s="161">
        <v>500</v>
      </c>
      <c r="I52" s="96">
        <f>(G52-E52)/E52</f>
        <v>0</v>
      </c>
      <c r="J52" s="96"/>
      <c r="K52" s="66"/>
      <c r="L52" s="9"/>
      <c r="M52" s="9"/>
      <c r="N52" s="82"/>
      <c r="R52" s="2"/>
      <c r="S52" s="2"/>
    </row>
    <row r="53" spans="1:19" s="7" customFormat="1" ht="12.75">
      <c r="A53" s="15"/>
      <c r="B53" s="15" t="s">
        <v>32</v>
      </c>
      <c r="C53" s="159"/>
      <c r="D53" s="159"/>
      <c r="E53" s="158"/>
      <c r="F53" s="250"/>
      <c r="G53" s="161"/>
      <c r="H53" s="161"/>
      <c r="I53" s="96">
        <v>0</v>
      </c>
      <c r="J53" s="96"/>
      <c r="K53" s="65"/>
      <c r="L53" s="9"/>
      <c r="M53" s="9"/>
      <c r="N53" s="82"/>
      <c r="R53" s="34"/>
      <c r="S53" s="2"/>
    </row>
    <row r="54" spans="1:14" s="7" customFormat="1" ht="12.75">
      <c r="A54" s="9" t="s">
        <v>492</v>
      </c>
      <c r="B54" s="9" t="s">
        <v>535</v>
      </c>
      <c r="C54" s="162">
        <v>55000</v>
      </c>
      <c r="D54" s="162">
        <v>55000</v>
      </c>
      <c r="E54" s="162">
        <v>0</v>
      </c>
      <c r="F54" s="255">
        <v>0</v>
      </c>
      <c r="G54" s="159">
        <v>0</v>
      </c>
      <c r="H54" s="159">
        <v>0</v>
      </c>
      <c r="I54" s="96">
        <v>0</v>
      </c>
      <c r="J54" s="96"/>
      <c r="L54" s="83"/>
      <c r="N54" s="82"/>
    </row>
    <row r="55" spans="1:14" s="7" customFormat="1" ht="12.75">
      <c r="A55" s="9" t="s">
        <v>569</v>
      </c>
      <c r="B55" s="9" t="s">
        <v>701</v>
      </c>
      <c r="C55" s="158">
        <v>0</v>
      </c>
      <c r="D55" s="158">
        <v>0</v>
      </c>
      <c r="E55" s="159">
        <v>30000</v>
      </c>
      <c r="F55" s="251">
        <v>30000</v>
      </c>
      <c r="G55" s="163">
        <v>0</v>
      </c>
      <c r="H55" s="163">
        <v>0</v>
      </c>
      <c r="I55" s="96">
        <f>(G55-E55)/E55</f>
        <v>-1</v>
      </c>
      <c r="J55" s="96"/>
      <c r="L55" s="83"/>
      <c r="N55" s="82"/>
    </row>
    <row r="56" spans="1:18" s="7" customFormat="1" ht="12.75">
      <c r="A56" s="9" t="s">
        <v>569</v>
      </c>
      <c r="B56" s="9" t="s">
        <v>702</v>
      </c>
      <c r="C56" s="158">
        <v>0</v>
      </c>
      <c r="D56" s="158">
        <v>0</v>
      </c>
      <c r="E56" s="159">
        <v>415000</v>
      </c>
      <c r="F56" s="256">
        <v>409653.79</v>
      </c>
      <c r="G56" s="162">
        <v>500000</v>
      </c>
      <c r="H56" s="162">
        <v>0</v>
      </c>
      <c r="I56" s="96">
        <f>(G56-E56)/E56</f>
        <v>0.20481927710843373</v>
      </c>
      <c r="J56" s="96"/>
      <c r="L56" s="83"/>
      <c r="N56" s="82"/>
      <c r="R56" s="2"/>
    </row>
    <row r="57" spans="1:18" s="7" customFormat="1" ht="12.75">
      <c r="A57" s="9" t="s">
        <v>568</v>
      </c>
      <c r="B57" s="9" t="s">
        <v>576</v>
      </c>
      <c r="C57" s="158">
        <v>0</v>
      </c>
      <c r="D57" s="158">
        <v>0</v>
      </c>
      <c r="E57" s="159">
        <v>50750</v>
      </c>
      <c r="F57" s="251"/>
      <c r="G57" s="159">
        <v>0</v>
      </c>
      <c r="H57" s="159">
        <v>0</v>
      </c>
      <c r="I57" s="96">
        <f>(G57-E57)/E57</f>
        <v>-1</v>
      </c>
      <c r="J57" s="96"/>
      <c r="R57" s="2"/>
    </row>
    <row r="58" spans="1:18" s="7" customFormat="1" ht="12.75">
      <c r="A58" s="15"/>
      <c r="B58" s="15" t="s">
        <v>21</v>
      </c>
      <c r="C58" s="160">
        <f aca="true" t="shared" si="3" ref="C58:H58">SUM(C48:C57)</f>
        <v>1747409</v>
      </c>
      <c r="D58" s="160">
        <f t="shared" si="3"/>
        <v>1787874</v>
      </c>
      <c r="E58" s="160">
        <f t="shared" si="3"/>
        <v>2244176</v>
      </c>
      <c r="F58" s="252">
        <f>SUM(F48:F57)</f>
        <v>2194417</v>
      </c>
      <c r="G58" s="160">
        <f t="shared" si="3"/>
        <v>1854546</v>
      </c>
      <c r="H58" s="160">
        <f t="shared" si="3"/>
        <v>1910065.2</v>
      </c>
      <c r="I58" s="170">
        <f>(G58-E58)/E58</f>
        <v>-0.17361829018757888</v>
      </c>
      <c r="J58" s="244"/>
      <c r="R58" s="2"/>
    </row>
    <row r="59" spans="1:19" s="7" customFormat="1" ht="12.75">
      <c r="A59" s="15"/>
      <c r="B59" s="15"/>
      <c r="C59" s="151"/>
      <c r="D59" s="151"/>
      <c r="E59" s="151"/>
      <c r="F59" s="246"/>
      <c r="G59" s="159"/>
      <c r="H59" s="159"/>
      <c r="I59" s="96"/>
      <c r="J59" s="96"/>
      <c r="R59" s="2"/>
      <c r="S59" s="2"/>
    </row>
    <row r="60" spans="1:10" s="7" customFormat="1" ht="12.75">
      <c r="A60" s="15"/>
      <c r="B60" s="15" t="s">
        <v>22</v>
      </c>
      <c r="C60" s="164">
        <f aca="true" t="shared" si="4" ref="C60:H60">C46+C58</f>
        <v>4238662.6</v>
      </c>
      <c r="D60" s="164">
        <f t="shared" si="4"/>
        <v>4211294.859999999</v>
      </c>
      <c r="E60" s="164">
        <f t="shared" si="4"/>
        <v>5096846.25</v>
      </c>
      <c r="F60" s="257">
        <f>F46+F58</f>
        <v>4513394.91</v>
      </c>
      <c r="G60" s="164">
        <f t="shared" si="4"/>
        <v>4608735.029999999</v>
      </c>
      <c r="H60" s="164">
        <f t="shared" si="4"/>
        <v>4724482.4</v>
      </c>
      <c r="I60" s="171">
        <f>(G60-E60)/E60</f>
        <v>-0.0957673031632062</v>
      </c>
      <c r="J60" s="171"/>
    </row>
    <row r="61" spans="1:10" s="7" customFormat="1" ht="12.75">
      <c r="A61" s="41"/>
      <c r="B61" s="41" t="s">
        <v>24</v>
      </c>
      <c r="C61" s="164">
        <f aca="true" t="shared" si="5" ref="C61:H61">SUM(C4:C45)+SUM(C49:C57)</f>
        <v>678314.6</v>
      </c>
      <c r="D61" s="164">
        <f t="shared" si="5"/>
        <v>645090.48</v>
      </c>
      <c r="E61" s="164">
        <f t="shared" si="5"/>
        <v>1654307.25</v>
      </c>
      <c r="F61" s="257">
        <f>SUM(F4:F45)+SUM(F49:F57)</f>
        <v>1058786.3900000001</v>
      </c>
      <c r="G61" s="164">
        <f t="shared" si="5"/>
        <v>960669.03</v>
      </c>
      <c r="H61" s="164">
        <f t="shared" si="5"/>
        <v>1044240.78</v>
      </c>
      <c r="I61" s="171">
        <f>(G61-E61)/E61</f>
        <v>-0.41929225662282504</v>
      </c>
      <c r="J61" s="171"/>
    </row>
    <row r="62" spans="3:8" s="7" customFormat="1" ht="12.75">
      <c r="C62" s="151"/>
      <c r="D62" s="151"/>
      <c r="E62" s="151"/>
      <c r="F62" s="246"/>
      <c r="G62" s="164"/>
      <c r="H62" s="164"/>
    </row>
    <row r="63" spans="3:8" s="7" customFormat="1" ht="12.75">
      <c r="C63" s="151"/>
      <c r="D63" s="151"/>
      <c r="E63" s="151"/>
      <c r="F63" s="246"/>
      <c r="G63" s="164"/>
      <c r="H63" s="164"/>
    </row>
    <row r="64" spans="3:8" s="7" customFormat="1" ht="12.75">
      <c r="C64" s="151"/>
      <c r="D64" s="151"/>
      <c r="E64" s="151"/>
      <c r="F64" s="246"/>
      <c r="G64" s="151"/>
      <c r="H64" s="151"/>
    </row>
    <row r="65" spans="3:8" s="7" customFormat="1" ht="12.75">
      <c r="C65" s="151"/>
      <c r="D65" s="151"/>
      <c r="E65" s="151"/>
      <c r="F65" s="246"/>
      <c r="G65" s="151"/>
      <c r="H65" s="151"/>
    </row>
    <row r="66" spans="3:8" s="7" customFormat="1" ht="12.75">
      <c r="C66" s="151"/>
      <c r="D66" s="151"/>
      <c r="E66" s="151"/>
      <c r="F66" s="246"/>
      <c r="G66" s="151"/>
      <c r="H66" s="151"/>
    </row>
    <row r="67" spans="3:8" s="7" customFormat="1" ht="12.75">
      <c r="C67" s="151"/>
      <c r="D67" s="151"/>
      <c r="E67" s="151"/>
      <c r="F67" s="246"/>
      <c r="G67" s="151"/>
      <c r="H67" s="151"/>
    </row>
    <row r="68" spans="3:8" s="7" customFormat="1" ht="12.75">
      <c r="C68" s="151"/>
      <c r="D68" s="151"/>
      <c r="E68" s="151"/>
      <c r="F68" s="246"/>
      <c r="G68" s="151"/>
      <c r="H68" s="151"/>
    </row>
    <row r="69" spans="3:8" s="7" customFormat="1" ht="12.75">
      <c r="C69" s="151"/>
      <c r="D69" s="151"/>
      <c r="E69" s="151"/>
      <c r="F69" s="246"/>
      <c r="G69" s="151"/>
      <c r="H69" s="151"/>
    </row>
    <row r="70" spans="3:8" s="7" customFormat="1" ht="12.75">
      <c r="C70" s="151"/>
      <c r="D70" s="151"/>
      <c r="E70" s="151"/>
      <c r="F70" s="246"/>
      <c r="G70" s="151"/>
      <c r="H70" s="151"/>
    </row>
    <row r="71" spans="3:8" s="7" customFormat="1" ht="12.75">
      <c r="C71" s="151"/>
      <c r="D71" s="151"/>
      <c r="E71" s="151"/>
      <c r="F71" s="246"/>
      <c r="G71" s="151"/>
      <c r="H71" s="151"/>
    </row>
    <row r="72" spans="3:8" s="7" customFormat="1" ht="12.75">
      <c r="C72" s="151"/>
      <c r="D72" s="151"/>
      <c r="E72" s="151"/>
      <c r="F72" s="246"/>
      <c r="G72" s="151"/>
      <c r="H72" s="151"/>
    </row>
    <row r="73" spans="3:8" s="7" customFormat="1" ht="12.75">
      <c r="C73" s="151"/>
      <c r="D73" s="151"/>
      <c r="E73" s="151"/>
      <c r="F73" s="246"/>
      <c r="G73" s="151"/>
      <c r="H73" s="151"/>
    </row>
    <row r="74" spans="3:8" s="7" customFormat="1" ht="12.75">
      <c r="C74" s="151"/>
      <c r="D74" s="151"/>
      <c r="E74" s="151"/>
      <c r="F74" s="246"/>
      <c r="G74" s="151"/>
      <c r="H74" s="151"/>
    </row>
    <row r="75" spans="3:8" s="7" customFormat="1" ht="12.75">
      <c r="C75" s="151"/>
      <c r="D75" s="151"/>
      <c r="E75" s="151"/>
      <c r="F75" s="246"/>
      <c r="G75" s="151"/>
      <c r="H75" s="151"/>
    </row>
    <row r="76" spans="3:8" s="7" customFormat="1" ht="12.75">
      <c r="C76" s="151"/>
      <c r="D76" s="151"/>
      <c r="E76" s="151"/>
      <c r="F76" s="246"/>
      <c r="G76" s="151"/>
      <c r="H76" s="151"/>
    </row>
    <row r="77" spans="3:8" s="7" customFormat="1" ht="12.75">
      <c r="C77" s="151"/>
      <c r="D77" s="151"/>
      <c r="E77" s="151"/>
      <c r="F77" s="246"/>
      <c r="G77" s="151"/>
      <c r="H77" s="151"/>
    </row>
    <row r="78" spans="3:8" s="7" customFormat="1" ht="12.75">
      <c r="C78" s="151"/>
      <c r="D78" s="151"/>
      <c r="E78" s="151"/>
      <c r="F78" s="246"/>
      <c r="G78" s="151"/>
      <c r="H78" s="151"/>
    </row>
    <row r="79" spans="3:8" s="7" customFormat="1" ht="12.75">
      <c r="C79" s="151"/>
      <c r="D79" s="151"/>
      <c r="E79" s="151"/>
      <c r="F79" s="246"/>
      <c r="G79" s="151"/>
      <c r="H79" s="151"/>
    </row>
    <row r="80" spans="3:8" s="7" customFormat="1" ht="12.75">
      <c r="C80" s="151"/>
      <c r="D80" s="151"/>
      <c r="E80" s="151"/>
      <c r="F80" s="246"/>
      <c r="G80" s="151"/>
      <c r="H80" s="151"/>
    </row>
    <row r="81" spans="3:8" s="7" customFormat="1" ht="12.75">
      <c r="C81" s="151"/>
      <c r="D81" s="151"/>
      <c r="E81" s="151"/>
      <c r="F81" s="246"/>
      <c r="G81" s="151"/>
      <c r="H81" s="151"/>
    </row>
    <row r="82" spans="3:8" s="7" customFormat="1" ht="12.75">
      <c r="C82" s="151"/>
      <c r="D82" s="151"/>
      <c r="E82" s="151"/>
      <c r="F82" s="246"/>
      <c r="G82" s="151"/>
      <c r="H82" s="151"/>
    </row>
    <row r="83" spans="3:8" s="7" customFormat="1" ht="12.75">
      <c r="C83" s="151"/>
      <c r="D83" s="151"/>
      <c r="E83" s="151"/>
      <c r="F83" s="246"/>
      <c r="G83" s="151"/>
      <c r="H83" s="151"/>
    </row>
    <row r="84" spans="3:8" s="7" customFormat="1" ht="12.75">
      <c r="C84" s="151"/>
      <c r="D84" s="151"/>
      <c r="E84" s="151"/>
      <c r="F84" s="246"/>
      <c r="G84" s="151"/>
      <c r="H84" s="151"/>
    </row>
    <row r="85" spans="3:8" s="7" customFormat="1" ht="12.75">
      <c r="C85" s="151"/>
      <c r="D85" s="151"/>
      <c r="E85" s="151"/>
      <c r="F85" s="246"/>
      <c r="G85" s="151"/>
      <c r="H85" s="151"/>
    </row>
    <row r="86" spans="3:8" s="7" customFormat="1" ht="12.75">
      <c r="C86" s="151"/>
      <c r="D86" s="151"/>
      <c r="E86" s="151"/>
      <c r="F86" s="246"/>
      <c r="G86" s="151"/>
      <c r="H86" s="151"/>
    </row>
    <row r="87" spans="3:8" s="7" customFormat="1" ht="12.75">
      <c r="C87" s="151"/>
      <c r="D87" s="151"/>
      <c r="E87" s="151"/>
      <c r="F87" s="246"/>
      <c r="G87" s="151"/>
      <c r="H87" s="151"/>
    </row>
    <row r="88" spans="3:8" s="7" customFormat="1" ht="12.75">
      <c r="C88" s="151"/>
      <c r="D88" s="151"/>
      <c r="E88" s="151"/>
      <c r="F88" s="246"/>
      <c r="G88" s="151"/>
      <c r="H88" s="151"/>
    </row>
    <row r="89" spans="3:8" s="7" customFormat="1" ht="12.75">
      <c r="C89" s="151"/>
      <c r="D89" s="151"/>
      <c r="E89" s="151"/>
      <c r="F89" s="246"/>
      <c r="G89" s="151"/>
      <c r="H89" s="151"/>
    </row>
    <row r="90" spans="3:8" s="7" customFormat="1" ht="12.75">
      <c r="C90" s="151"/>
      <c r="D90" s="151"/>
      <c r="E90" s="151"/>
      <c r="F90" s="246"/>
      <c r="G90" s="151"/>
      <c r="H90" s="151"/>
    </row>
    <row r="91" spans="3:8" s="7" customFormat="1" ht="12.75">
      <c r="C91" s="151"/>
      <c r="D91" s="151"/>
      <c r="E91" s="151"/>
      <c r="F91" s="246"/>
      <c r="G91" s="151"/>
      <c r="H91" s="151"/>
    </row>
    <row r="92" spans="3:8" s="7" customFormat="1" ht="12.75">
      <c r="C92" s="151"/>
      <c r="D92" s="151"/>
      <c r="E92" s="151"/>
      <c r="F92" s="246"/>
      <c r="G92" s="151"/>
      <c r="H92" s="151"/>
    </row>
    <row r="93" spans="3:8" s="7" customFormat="1" ht="12.75">
      <c r="C93" s="151"/>
      <c r="D93" s="151"/>
      <c r="E93" s="151"/>
      <c r="F93" s="246"/>
      <c r="G93" s="151"/>
      <c r="H93" s="151"/>
    </row>
    <row r="94" spans="3:8" s="7" customFormat="1" ht="12.75">
      <c r="C94" s="151"/>
      <c r="D94" s="151"/>
      <c r="E94" s="151"/>
      <c r="F94" s="246"/>
      <c r="G94" s="151"/>
      <c r="H94" s="151"/>
    </row>
    <row r="95" spans="3:8" s="7" customFormat="1" ht="12.75">
      <c r="C95" s="151"/>
      <c r="D95" s="151"/>
      <c r="E95" s="151"/>
      <c r="F95" s="246"/>
      <c r="G95" s="151"/>
      <c r="H95" s="151"/>
    </row>
    <row r="96" spans="3:8" s="7" customFormat="1" ht="12.75">
      <c r="C96" s="151"/>
      <c r="D96" s="151"/>
      <c r="E96" s="151"/>
      <c r="F96" s="246"/>
      <c r="G96" s="151"/>
      <c r="H96" s="151"/>
    </row>
    <row r="97" spans="3:8" s="7" customFormat="1" ht="12.75">
      <c r="C97" s="151"/>
      <c r="D97" s="151"/>
      <c r="E97" s="151"/>
      <c r="F97" s="246"/>
      <c r="G97" s="151"/>
      <c r="H97" s="151"/>
    </row>
    <row r="98" spans="3:8" s="7" customFormat="1" ht="12.75">
      <c r="C98" s="151"/>
      <c r="D98" s="151"/>
      <c r="E98" s="151"/>
      <c r="F98" s="246"/>
      <c r="G98" s="151"/>
      <c r="H98" s="151"/>
    </row>
    <row r="99" spans="3:8" s="7" customFormat="1" ht="12.75">
      <c r="C99" s="151"/>
      <c r="D99" s="151"/>
      <c r="E99" s="151"/>
      <c r="F99" s="246"/>
      <c r="G99" s="151"/>
      <c r="H99" s="151"/>
    </row>
    <row r="100" spans="3:8" s="7" customFormat="1" ht="12.75">
      <c r="C100" s="151"/>
      <c r="D100" s="151"/>
      <c r="E100" s="151"/>
      <c r="F100" s="246"/>
      <c r="G100" s="151"/>
      <c r="H100" s="151"/>
    </row>
    <row r="101" spans="3:8" s="7" customFormat="1" ht="12.75">
      <c r="C101" s="151"/>
      <c r="D101" s="151"/>
      <c r="E101" s="151"/>
      <c r="F101" s="246"/>
      <c r="G101" s="151"/>
      <c r="H101" s="151"/>
    </row>
    <row r="102" spans="3:8" s="7" customFormat="1" ht="12.75">
      <c r="C102" s="151"/>
      <c r="D102" s="151"/>
      <c r="E102" s="151"/>
      <c r="F102" s="246"/>
      <c r="G102" s="151"/>
      <c r="H102" s="151"/>
    </row>
    <row r="103" spans="3:8" s="7" customFormat="1" ht="12.75">
      <c r="C103" s="151"/>
      <c r="D103" s="151"/>
      <c r="E103" s="151"/>
      <c r="F103" s="246"/>
      <c r="G103" s="151"/>
      <c r="H103" s="151"/>
    </row>
    <row r="104" spans="3:8" s="7" customFormat="1" ht="12.75">
      <c r="C104" s="151"/>
      <c r="D104" s="151"/>
      <c r="E104" s="151"/>
      <c r="F104" s="246"/>
      <c r="G104" s="151"/>
      <c r="H104" s="151"/>
    </row>
    <row r="105" spans="3:8" s="7" customFormat="1" ht="12.75">
      <c r="C105" s="151"/>
      <c r="D105" s="151"/>
      <c r="E105" s="151"/>
      <c r="F105" s="246"/>
      <c r="G105" s="151"/>
      <c r="H105" s="151"/>
    </row>
    <row r="106" spans="3:8" s="7" customFormat="1" ht="12.75">
      <c r="C106" s="151"/>
      <c r="D106" s="151"/>
      <c r="E106" s="151"/>
      <c r="F106" s="246"/>
      <c r="G106" s="151"/>
      <c r="H106" s="151"/>
    </row>
    <row r="107" spans="3:8" s="7" customFormat="1" ht="12.75">
      <c r="C107" s="151"/>
      <c r="D107" s="151"/>
      <c r="E107" s="151"/>
      <c r="F107" s="246"/>
      <c r="G107" s="151"/>
      <c r="H107" s="151"/>
    </row>
    <row r="108" spans="3:8" s="7" customFormat="1" ht="12.75">
      <c r="C108" s="151"/>
      <c r="D108" s="151"/>
      <c r="E108" s="151"/>
      <c r="F108" s="246"/>
      <c r="G108" s="151"/>
      <c r="H108" s="151"/>
    </row>
    <row r="109" spans="3:8" s="7" customFormat="1" ht="12.75">
      <c r="C109" s="151"/>
      <c r="D109" s="151"/>
      <c r="E109" s="151"/>
      <c r="F109" s="246"/>
      <c r="G109" s="151"/>
      <c r="H109" s="151"/>
    </row>
    <row r="110" spans="3:8" s="7" customFormat="1" ht="12.75">
      <c r="C110" s="151"/>
      <c r="D110" s="151"/>
      <c r="E110" s="151"/>
      <c r="F110" s="246"/>
      <c r="G110" s="151"/>
      <c r="H110" s="151"/>
    </row>
    <row r="111" spans="3:8" s="7" customFormat="1" ht="12.75">
      <c r="C111" s="151"/>
      <c r="D111" s="151"/>
      <c r="E111" s="151"/>
      <c r="F111" s="246"/>
      <c r="G111" s="151"/>
      <c r="H111" s="151"/>
    </row>
    <row r="112" spans="3:8" s="7" customFormat="1" ht="12.75">
      <c r="C112" s="151"/>
      <c r="D112" s="151"/>
      <c r="E112" s="151"/>
      <c r="F112" s="246"/>
      <c r="G112" s="151"/>
      <c r="H112" s="151"/>
    </row>
    <row r="113" spans="3:8" s="7" customFormat="1" ht="12.75">
      <c r="C113" s="151"/>
      <c r="D113" s="151"/>
      <c r="E113" s="151"/>
      <c r="F113" s="246"/>
      <c r="G113" s="151"/>
      <c r="H113" s="151"/>
    </row>
    <row r="114" spans="3:8" s="7" customFormat="1" ht="12.75">
      <c r="C114" s="151"/>
      <c r="D114" s="151"/>
      <c r="E114" s="151"/>
      <c r="F114" s="246"/>
      <c r="G114" s="151"/>
      <c r="H114" s="151"/>
    </row>
    <row r="115" spans="3:8" s="7" customFormat="1" ht="12.75">
      <c r="C115" s="151"/>
      <c r="D115" s="151"/>
      <c r="E115" s="151"/>
      <c r="F115" s="246"/>
      <c r="G115" s="151"/>
      <c r="H115" s="151"/>
    </row>
    <row r="116" spans="3:8" s="7" customFormat="1" ht="12.75">
      <c r="C116" s="151"/>
      <c r="D116" s="151"/>
      <c r="E116" s="151"/>
      <c r="F116" s="246"/>
      <c r="G116" s="151"/>
      <c r="H116" s="151"/>
    </row>
    <row r="117" spans="3:8" s="7" customFormat="1" ht="12.75">
      <c r="C117" s="151"/>
      <c r="D117" s="151"/>
      <c r="E117" s="151"/>
      <c r="F117" s="246"/>
      <c r="G117" s="151"/>
      <c r="H117" s="151"/>
    </row>
    <row r="118" spans="3:8" s="7" customFormat="1" ht="12.75">
      <c r="C118" s="151"/>
      <c r="D118" s="151"/>
      <c r="E118" s="151"/>
      <c r="F118" s="246"/>
      <c r="G118" s="151"/>
      <c r="H118" s="151"/>
    </row>
    <row r="119" spans="3:8" s="7" customFormat="1" ht="12.75">
      <c r="C119" s="151"/>
      <c r="D119" s="151"/>
      <c r="E119" s="151"/>
      <c r="F119" s="246"/>
      <c r="G119" s="151"/>
      <c r="H119" s="151"/>
    </row>
    <row r="120" spans="3:8" s="7" customFormat="1" ht="12.75">
      <c r="C120" s="151"/>
      <c r="D120" s="151"/>
      <c r="E120" s="151"/>
      <c r="F120" s="246"/>
      <c r="G120" s="151"/>
      <c r="H120" s="151"/>
    </row>
    <row r="121" spans="3:8" s="7" customFormat="1" ht="12.75">
      <c r="C121" s="151"/>
      <c r="D121" s="151"/>
      <c r="E121" s="151"/>
      <c r="F121" s="246"/>
      <c r="G121" s="151"/>
      <c r="H121" s="151"/>
    </row>
    <row r="122" spans="3:8" s="7" customFormat="1" ht="12.75">
      <c r="C122" s="151"/>
      <c r="D122" s="151"/>
      <c r="E122" s="151"/>
      <c r="F122" s="246"/>
      <c r="G122" s="151"/>
      <c r="H122" s="151"/>
    </row>
    <row r="123" spans="3:8" s="7" customFormat="1" ht="12.75">
      <c r="C123" s="151"/>
      <c r="D123" s="151"/>
      <c r="E123" s="151"/>
      <c r="F123" s="246"/>
      <c r="G123" s="151"/>
      <c r="H123" s="151"/>
    </row>
    <row r="124" spans="3:8" s="7" customFormat="1" ht="12.75">
      <c r="C124" s="151"/>
      <c r="D124" s="151"/>
      <c r="E124" s="151"/>
      <c r="F124" s="246"/>
      <c r="G124" s="151"/>
      <c r="H124" s="151"/>
    </row>
    <row r="125" spans="3:8" s="7" customFormat="1" ht="12.75">
      <c r="C125" s="151"/>
      <c r="D125" s="151"/>
      <c r="E125" s="151"/>
      <c r="F125" s="246"/>
      <c r="G125" s="151"/>
      <c r="H125" s="151"/>
    </row>
    <row r="126" spans="3:8" s="7" customFormat="1" ht="12.75">
      <c r="C126" s="151"/>
      <c r="D126" s="151"/>
      <c r="E126" s="151"/>
      <c r="F126" s="246"/>
      <c r="G126" s="151"/>
      <c r="H126" s="151"/>
    </row>
    <row r="127" spans="3:8" s="7" customFormat="1" ht="12.75">
      <c r="C127" s="151"/>
      <c r="D127" s="151"/>
      <c r="E127" s="151"/>
      <c r="F127" s="246"/>
      <c r="G127" s="151"/>
      <c r="H127" s="151"/>
    </row>
    <row r="128" spans="3:8" s="7" customFormat="1" ht="12.75">
      <c r="C128" s="151"/>
      <c r="D128" s="151"/>
      <c r="E128" s="151"/>
      <c r="F128" s="246"/>
      <c r="G128" s="151"/>
      <c r="H128" s="151"/>
    </row>
    <row r="129" spans="3:8" s="7" customFormat="1" ht="12.75">
      <c r="C129" s="151"/>
      <c r="D129" s="151"/>
      <c r="E129" s="151"/>
      <c r="F129" s="246"/>
      <c r="G129" s="151"/>
      <c r="H129" s="151"/>
    </row>
    <row r="130" spans="3:8" s="7" customFormat="1" ht="12.75">
      <c r="C130" s="151"/>
      <c r="D130" s="151"/>
      <c r="E130" s="151"/>
      <c r="F130" s="181"/>
      <c r="G130" s="151"/>
      <c r="H130" s="151"/>
    </row>
    <row r="131" spans="3:8" s="7" customFormat="1" ht="12.75">
      <c r="C131" s="151"/>
      <c r="D131" s="151"/>
      <c r="E131" s="151"/>
      <c r="F131" s="181"/>
      <c r="G131" s="151"/>
      <c r="H131" s="151"/>
    </row>
    <row r="132" spans="3:8" s="7" customFormat="1" ht="12.75">
      <c r="C132" s="151"/>
      <c r="D132" s="151"/>
      <c r="E132" s="151"/>
      <c r="F132" s="181"/>
      <c r="G132" s="151"/>
      <c r="H132" s="151"/>
    </row>
    <row r="133" spans="3:8" s="7" customFormat="1" ht="12.75">
      <c r="C133" s="151"/>
      <c r="D133" s="151"/>
      <c r="E133" s="151"/>
      <c r="F133" s="181"/>
      <c r="G133" s="151"/>
      <c r="H133" s="151"/>
    </row>
    <row r="134" spans="3:8" s="7" customFormat="1" ht="12.75">
      <c r="C134" s="151"/>
      <c r="D134" s="151"/>
      <c r="E134" s="151"/>
      <c r="F134" s="181"/>
      <c r="G134" s="151"/>
      <c r="H134" s="151"/>
    </row>
    <row r="135" spans="3:8" s="7" customFormat="1" ht="12.75">
      <c r="C135" s="151"/>
      <c r="D135" s="151"/>
      <c r="E135" s="151"/>
      <c r="F135" s="181"/>
      <c r="G135" s="151"/>
      <c r="H135" s="151"/>
    </row>
    <row r="136" spans="3:8" s="7" customFormat="1" ht="12.75">
      <c r="C136" s="151"/>
      <c r="D136" s="151"/>
      <c r="E136" s="151"/>
      <c r="F136" s="181"/>
      <c r="G136" s="151"/>
      <c r="H136" s="151"/>
    </row>
    <row r="137" spans="3:8" s="7" customFormat="1" ht="12.75">
      <c r="C137" s="151"/>
      <c r="D137" s="151"/>
      <c r="E137" s="151"/>
      <c r="F137" s="181"/>
      <c r="G137" s="151"/>
      <c r="H137" s="151"/>
    </row>
    <row r="138" spans="3:8" s="7" customFormat="1" ht="12.75">
      <c r="C138" s="151"/>
      <c r="D138" s="151"/>
      <c r="E138" s="151"/>
      <c r="F138" s="181"/>
      <c r="G138" s="151"/>
      <c r="H138" s="151"/>
    </row>
    <row r="139" spans="3:8" s="7" customFormat="1" ht="12.75">
      <c r="C139" s="151"/>
      <c r="D139" s="151"/>
      <c r="E139" s="151"/>
      <c r="F139" s="181"/>
      <c r="G139" s="151"/>
      <c r="H139" s="151"/>
    </row>
    <row r="140" spans="3:8" s="7" customFormat="1" ht="12.75">
      <c r="C140" s="151"/>
      <c r="D140" s="151"/>
      <c r="E140" s="151"/>
      <c r="F140" s="181"/>
      <c r="G140" s="151"/>
      <c r="H140" s="151"/>
    </row>
    <row r="141" spans="3:8" s="7" customFormat="1" ht="12.75">
      <c r="C141" s="151"/>
      <c r="D141" s="151"/>
      <c r="E141" s="151"/>
      <c r="F141" s="181"/>
      <c r="G141" s="151"/>
      <c r="H141" s="151"/>
    </row>
    <row r="142" spans="3:8" s="7" customFormat="1" ht="12.75">
      <c r="C142" s="151"/>
      <c r="D142" s="151"/>
      <c r="E142" s="151"/>
      <c r="F142" s="181"/>
      <c r="G142" s="151"/>
      <c r="H142" s="151"/>
    </row>
    <row r="143" spans="3:8" s="7" customFormat="1" ht="12.75">
      <c r="C143" s="151"/>
      <c r="D143" s="151"/>
      <c r="E143" s="151"/>
      <c r="F143" s="181"/>
      <c r="G143" s="151"/>
      <c r="H143" s="151"/>
    </row>
    <row r="144" spans="3:8" s="7" customFormat="1" ht="12.75">
      <c r="C144" s="151"/>
      <c r="D144" s="151"/>
      <c r="E144" s="151"/>
      <c r="F144" s="181"/>
      <c r="G144" s="151"/>
      <c r="H144" s="151"/>
    </row>
    <row r="145" spans="3:8" s="7" customFormat="1" ht="12.75">
      <c r="C145" s="151"/>
      <c r="D145" s="151"/>
      <c r="E145" s="151"/>
      <c r="F145" s="181"/>
      <c r="G145" s="151"/>
      <c r="H145" s="151"/>
    </row>
    <row r="146" spans="3:8" s="7" customFormat="1" ht="12.75">
      <c r="C146" s="151"/>
      <c r="D146" s="151"/>
      <c r="E146" s="151"/>
      <c r="F146" s="181"/>
      <c r="G146" s="151"/>
      <c r="H146" s="151"/>
    </row>
    <row r="147" spans="3:8" s="7" customFormat="1" ht="12.75">
      <c r="C147" s="151"/>
      <c r="D147" s="151"/>
      <c r="E147" s="151"/>
      <c r="F147" s="181"/>
      <c r="G147" s="151"/>
      <c r="H147" s="151"/>
    </row>
    <row r="148" spans="3:8" s="7" customFormat="1" ht="12.75">
      <c r="C148" s="151"/>
      <c r="D148" s="151"/>
      <c r="E148" s="151"/>
      <c r="F148" s="181"/>
      <c r="G148" s="151"/>
      <c r="H148" s="151"/>
    </row>
    <row r="149" spans="3:8" s="7" customFormat="1" ht="12.75">
      <c r="C149" s="151"/>
      <c r="D149" s="151"/>
      <c r="E149" s="151"/>
      <c r="F149" s="181"/>
      <c r="G149" s="151"/>
      <c r="H149" s="151"/>
    </row>
    <row r="150" spans="3:8" s="7" customFormat="1" ht="12.75">
      <c r="C150" s="151"/>
      <c r="D150" s="151"/>
      <c r="E150" s="151"/>
      <c r="F150" s="181"/>
      <c r="G150" s="151"/>
      <c r="H150" s="151"/>
    </row>
    <row r="151" spans="3:8" s="7" customFormat="1" ht="12.75">
      <c r="C151" s="151"/>
      <c r="D151" s="151"/>
      <c r="E151" s="151"/>
      <c r="F151" s="181"/>
      <c r="G151" s="151"/>
      <c r="H151" s="151"/>
    </row>
    <row r="152" spans="3:8" s="7" customFormat="1" ht="12.75">
      <c r="C152" s="151"/>
      <c r="D152" s="151"/>
      <c r="E152" s="151"/>
      <c r="F152" s="181"/>
      <c r="G152" s="151"/>
      <c r="H152" s="151"/>
    </row>
    <row r="153" spans="3:8" s="7" customFormat="1" ht="12.75">
      <c r="C153" s="151"/>
      <c r="D153" s="151"/>
      <c r="E153" s="151"/>
      <c r="F153" s="181"/>
      <c r="G153" s="151"/>
      <c r="H153" s="151"/>
    </row>
    <row r="154" spans="3:8" s="7" customFormat="1" ht="12.75">
      <c r="C154" s="151"/>
      <c r="D154" s="151"/>
      <c r="E154" s="151"/>
      <c r="F154" s="181"/>
      <c r="G154" s="151"/>
      <c r="H154" s="151"/>
    </row>
    <row r="155" spans="3:8" s="7" customFormat="1" ht="12.75">
      <c r="C155" s="151"/>
      <c r="D155" s="151"/>
      <c r="E155" s="151"/>
      <c r="F155" s="181"/>
      <c r="G155" s="151"/>
      <c r="H155" s="151"/>
    </row>
    <row r="156" spans="3:8" s="7" customFormat="1" ht="12.75">
      <c r="C156" s="151"/>
      <c r="D156" s="151"/>
      <c r="E156" s="151"/>
      <c r="F156" s="181"/>
      <c r="G156" s="151"/>
      <c r="H156" s="151"/>
    </row>
    <row r="157" spans="3:8" s="7" customFormat="1" ht="12.75">
      <c r="C157" s="151"/>
      <c r="D157" s="151"/>
      <c r="E157" s="151"/>
      <c r="F157" s="181"/>
      <c r="G157" s="151"/>
      <c r="H157" s="151"/>
    </row>
    <row r="158" spans="3:8" s="7" customFormat="1" ht="12.75">
      <c r="C158" s="151"/>
      <c r="D158" s="151"/>
      <c r="E158" s="151"/>
      <c r="F158" s="181"/>
      <c r="G158" s="151"/>
      <c r="H158" s="151"/>
    </row>
    <row r="159" spans="3:8" s="7" customFormat="1" ht="12.75">
      <c r="C159" s="151"/>
      <c r="D159" s="151"/>
      <c r="E159" s="151"/>
      <c r="F159" s="181"/>
      <c r="G159" s="151"/>
      <c r="H159" s="151"/>
    </row>
    <row r="160" spans="3:8" s="7" customFormat="1" ht="12.75">
      <c r="C160" s="151"/>
      <c r="D160" s="151"/>
      <c r="E160" s="151"/>
      <c r="F160" s="181"/>
      <c r="G160" s="151"/>
      <c r="H160" s="151"/>
    </row>
    <row r="161" spans="3:8" s="7" customFormat="1" ht="12.75">
      <c r="C161" s="151"/>
      <c r="D161" s="151"/>
      <c r="E161" s="151"/>
      <c r="F161" s="181"/>
      <c r="G161" s="151"/>
      <c r="H161" s="151"/>
    </row>
    <row r="162" spans="3:8" s="7" customFormat="1" ht="12.75">
      <c r="C162" s="151"/>
      <c r="D162" s="151"/>
      <c r="E162" s="151"/>
      <c r="F162" s="181"/>
      <c r="G162" s="151"/>
      <c r="H162" s="151"/>
    </row>
    <row r="163" spans="3:8" s="7" customFormat="1" ht="12.75">
      <c r="C163" s="151"/>
      <c r="D163" s="151"/>
      <c r="E163" s="151"/>
      <c r="F163" s="181"/>
      <c r="G163" s="151"/>
      <c r="H163" s="151"/>
    </row>
    <row r="164" spans="3:8" s="7" customFormat="1" ht="12.75">
      <c r="C164" s="151"/>
      <c r="D164" s="151"/>
      <c r="E164" s="151"/>
      <c r="F164" s="181"/>
      <c r="G164" s="151"/>
      <c r="H164" s="151"/>
    </row>
    <row r="165" spans="3:8" s="7" customFormat="1" ht="12.75">
      <c r="C165" s="151"/>
      <c r="D165" s="151"/>
      <c r="E165" s="151"/>
      <c r="F165" s="181"/>
      <c r="G165" s="151"/>
      <c r="H165" s="151"/>
    </row>
    <row r="166" spans="3:8" s="7" customFormat="1" ht="12.75">
      <c r="C166" s="151"/>
      <c r="D166" s="151"/>
      <c r="E166" s="151"/>
      <c r="F166" s="181"/>
      <c r="G166" s="151"/>
      <c r="H166" s="151"/>
    </row>
    <row r="167" spans="3:8" s="7" customFormat="1" ht="12.75">
      <c r="C167" s="151"/>
      <c r="D167" s="151"/>
      <c r="E167" s="151"/>
      <c r="F167" s="181"/>
      <c r="G167" s="151"/>
      <c r="H167" s="151"/>
    </row>
    <row r="168" spans="3:8" s="7" customFormat="1" ht="12.75">
      <c r="C168" s="151"/>
      <c r="D168" s="151"/>
      <c r="E168" s="151"/>
      <c r="F168" s="181"/>
      <c r="G168" s="151"/>
      <c r="H168" s="151"/>
    </row>
    <row r="169" spans="3:8" s="7" customFormat="1" ht="12.75">
      <c r="C169" s="151"/>
      <c r="D169" s="151"/>
      <c r="E169" s="151"/>
      <c r="F169" s="181"/>
      <c r="G169" s="151"/>
      <c r="H169" s="151"/>
    </row>
    <row r="170" spans="3:8" s="7" customFormat="1" ht="12.75">
      <c r="C170" s="151"/>
      <c r="D170" s="151"/>
      <c r="E170" s="151"/>
      <c r="F170" s="181"/>
      <c r="G170" s="151"/>
      <c r="H170" s="151"/>
    </row>
    <row r="171" spans="3:8" s="7" customFormat="1" ht="12.75">
      <c r="C171" s="151"/>
      <c r="D171" s="151"/>
      <c r="E171" s="151"/>
      <c r="F171" s="181"/>
      <c r="G171" s="151"/>
      <c r="H171" s="151"/>
    </row>
    <row r="172" spans="3:8" s="7" customFormat="1" ht="12.75">
      <c r="C172" s="151"/>
      <c r="D172" s="151"/>
      <c r="E172" s="151"/>
      <c r="F172" s="181"/>
      <c r="G172" s="151"/>
      <c r="H172" s="151"/>
    </row>
    <row r="173" spans="3:8" s="7" customFormat="1" ht="12.75">
      <c r="C173" s="151"/>
      <c r="D173" s="151"/>
      <c r="E173" s="151"/>
      <c r="F173" s="181"/>
      <c r="G173" s="151"/>
      <c r="H173" s="151"/>
    </row>
    <row r="174" spans="3:8" s="7" customFormat="1" ht="12.75">
      <c r="C174" s="151"/>
      <c r="D174" s="151"/>
      <c r="E174" s="151"/>
      <c r="F174" s="181"/>
      <c r="G174" s="151"/>
      <c r="H174" s="151"/>
    </row>
    <row r="175" spans="3:8" s="7" customFormat="1" ht="12.75">
      <c r="C175" s="151"/>
      <c r="D175" s="151"/>
      <c r="E175" s="151"/>
      <c r="F175" s="181"/>
      <c r="G175" s="151"/>
      <c r="H175" s="151"/>
    </row>
    <row r="176" spans="3:8" s="7" customFormat="1" ht="12.75">
      <c r="C176" s="151"/>
      <c r="D176" s="151"/>
      <c r="E176" s="151"/>
      <c r="F176" s="181"/>
      <c r="G176" s="151"/>
      <c r="H176" s="151"/>
    </row>
    <row r="177" spans="3:8" s="7" customFormat="1" ht="12.75">
      <c r="C177" s="151"/>
      <c r="D177" s="151"/>
      <c r="E177" s="151"/>
      <c r="F177" s="181"/>
      <c r="G177" s="151"/>
      <c r="H177" s="151"/>
    </row>
    <row r="178" spans="3:8" s="7" customFormat="1" ht="12.75">
      <c r="C178" s="151"/>
      <c r="D178" s="151"/>
      <c r="E178" s="151"/>
      <c r="F178" s="181"/>
      <c r="G178" s="151"/>
      <c r="H178" s="151"/>
    </row>
    <row r="179" spans="3:8" s="7" customFormat="1" ht="12.75">
      <c r="C179" s="151"/>
      <c r="D179" s="151"/>
      <c r="E179" s="151"/>
      <c r="F179" s="181"/>
      <c r="G179" s="151"/>
      <c r="H179" s="151"/>
    </row>
    <row r="180" spans="3:8" s="7" customFormat="1" ht="12.75">
      <c r="C180" s="151"/>
      <c r="D180" s="151"/>
      <c r="E180" s="151"/>
      <c r="F180" s="181"/>
      <c r="G180" s="151"/>
      <c r="H180" s="151"/>
    </row>
    <row r="181" spans="3:8" s="7" customFormat="1" ht="12.75">
      <c r="C181" s="151"/>
      <c r="D181" s="151"/>
      <c r="E181" s="151"/>
      <c r="F181" s="181"/>
      <c r="G181" s="151"/>
      <c r="H181" s="151"/>
    </row>
    <row r="182" spans="3:8" s="7" customFormat="1" ht="12.75">
      <c r="C182" s="151"/>
      <c r="D182" s="151"/>
      <c r="E182" s="151"/>
      <c r="F182" s="181"/>
      <c r="G182" s="151"/>
      <c r="H182" s="151"/>
    </row>
    <row r="183" spans="3:8" s="7" customFormat="1" ht="12.75">
      <c r="C183" s="151"/>
      <c r="D183" s="151"/>
      <c r="E183" s="151"/>
      <c r="F183" s="181"/>
      <c r="G183" s="151"/>
      <c r="H183" s="151"/>
    </row>
    <row r="184" spans="3:8" s="7" customFormat="1" ht="12.75">
      <c r="C184" s="151"/>
      <c r="D184" s="151"/>
      <c r="E184" s="151"/>
      <c r="F184" s="181"/>
      <c r="G184" s="151"/>
      <c r="H184" s="151"/>
    </row>
    <row r="185" spans="3:8" s="7" customFormat="1" ht="12.75">
      <c r="C185" s="151"/>
      <c r="D185" s="151"/>
      <c r="E185" s="151"/>
      <c r="F185" s="181"/>
      <c r="G185" s="151"/>
      <c r="H185" s="151"/>
    </row>
    <row r="186" spans="3:8" s="7" customFormat="1" ht="12.75">
      <c r="C186" s="151"/>
      <c r="D186" s="151"/>
      <c r="E186" s="151"/>
      <c r="F186" s="181"/>
      <c r="G186" s="151"/>
      <c r="H186" s="151"/>
    </row>
    <row r="187" spans="3:8" s="7" customFormat="1" ht="12.75">
      <c r="C187" s="151"/>
      <c r="D187" s="151"/>
      <c r="E187" s="151"/>
      <c r="F187" s="181"/>
      <c r="G187" s="151"/>
      <c r="H187" s="151"/>
    </row>
    <row r="188" spans="3:8" s="7" customFormat="1" ht="12.75">
      <c r="C188" s="151"/>
      <c r="D188" s="151"/>
      <c r="E188" s="151"/>
      <c r="F188" s="181"/>
      <c r="G188" s="151"/>
      <c r="H188" s="151"/>
    </row>
    <row r="189" spans="3:8" s="7" customFormat="1" ht="12.75">
      <c r="C189" s="151"/>
      <c r="D189" s="151"/>
      <c r="E189" s="151"/>
      <c r="F189" s="181"/>
      <c r="G189" s="151"/>
      <c r="H189" s="151"/>
    </row>
    <row r="190" spans="3:8" s="7" customFormat="1" ht="12.75">
      <c r="C190" s="151"/>
      <c r="D190" s="151"/>
      <c r="E190" s="151"/>
      <c r="F190" s="181"/>
      <c r="G190" s="151"/>
      <c r="H190" s="151"/>
    </row>
    <row r="191" spans="3:8" s="7" customFormat="1" ht="12.75">
      <c r="C191" s="151"/>
      <c r="D191" s="151"/>
      <c r="E191" s="151"/>
      <c r="F191" s="181"/>
      <c r="G191" s="151"/>
      <c r="H191" s="151"/>
    </row>
    <row r="192" spans="3:8" s="7" customFormat="1" ht="12.75">
      <c r="C192" s="151"/>
      <c r="D192" s="151"/>
      <c r="E192" s="151"/>
      <c r="F192" s="181"/>
      <c r="G192" s="151"/>
      <c r="H192" s="151"/>
    </row>
    <row r="193" spans="3:8" s="7" customFormat="1" ht="12.75">
      <c r="C193" s="151"/>
      <c r="D193" s="151"/>
      <c r="E193" s="151"/>
      <c r="F193" s="181"/>
      <c r="G193" s="151"/>
      <c r="H193" s="151"/>
    </row>
    <row r="194" spans="3:8" s="7" customFormat="1" ht="12.75">
      <c r="C194" s="151"/>
      <c r="D194" s="151"/>
      <c r="E194" s="151"/>
      <c r="F194" s="181"/>
      <c r="G194" s="151"/>
      <c r="H194" s="151"/>
    </row>
    <row r="195" spans="3:8" s="7" customFormat="1" ht="12.75">
      <c r="C195" s="151"/>
      <c r="D195" s="151"/>
      <c r="E195" s="151"/>
      <c r="F195" s="181"/>
      <c r="G195" s="151"/>
      <c r="H195" s="151"/>
    </row>
    <row r="196" spans="3:8" s="7" customFormat="1" ht="12.75">
      <c r="C196" s="151"/>
      <c r="D196" s="151"/>
      <c r="E196" s="151"/>
      <c r="F196" s="181"/>
      <c r="G196" s="151"/>
      <c r="H196" s="151"/>
    </row>
    <row r="197" spans="3:8" s="7" customFormat="1" ht="12.75">
      <c r="C197" s="151"/>
      <c r="D197" s="151"/>
      <c r="E197" s="151"/>
      <c r="F197" s="181"/>
      <c r="G197" s="151"/>
      <c r="H197" s="151"/>
    </row>
    <row r="198" spans="3:8" s="7" customFormat="1" ht="12.75">
      <c r="C198" s="151"/>
      <c r="D198" s="151"/>
      <c r="E198" s="151"/>
      <c r="F198" s="181"/>
      <c r="G198" s="151"/>
      <c r="H198" s="151"/>
    </row>
    <row r="199" spans="3:8" s="7" customFormat="1" ht="12.75">
      <c r="C199" s="151"/>
      <c r="D199" s="151"/>
      <c r="E199" s="151"/>
      <c r="F199" s="181"/>
      <c r="G199" s="151"/>
      <c r="H199" s="151"/>
    </row>
    <row r="200" spans="3:8" s="7" customFormat="1" ht="12.75">
      <c r="C200" s="151"/>
      <c r="D200" s="151"/>
      <c r="E200" s="151"/>
      <c r="F200" s="181"/>
      <c r="G200" s="151"/>
      <c r="H200" s="151"/>
    </row>
    <row r="201" spans="3:8" s="7" customFormat="1" ht="12.75">
      <c r="C201" s="151"/>
      <c r="D201" s="151"/>
      <c r="E201" s="151"/>
      <c r="F201" s="181"/>
      <c r="G201" s="151"/>
      <c r="H201" s="151"/>
    </row>
    <row r="202" spans="3:8" s="7" customFormat="1" ht="12.75">
      <c r="C202" s="151"/>
      <c r="D202" s="151"/>
      <c r="E202" s="151"/>
      <c r="F202" s="181"/>
      <c r="G202" s="151"/>
      <c r="H202" s="151"/>
    </row>
    <row r="203" spans="3:8" s="7" customFormat="1" ht="12.75">
      <c r="C203" s="151"/>
      <c r="D203" s="151"/>
      <c r="E203" s="151"/>
      <c r="F203" s="181"/>
      <c r="G203" s="151"/>
      <c r="H203" s="151"/>
    </row>
    <row r="204" spans="3:8" s="7" customFormat="1" ht="12.75">
      <c r="C204" s="151"/>
      <c r="D204" s="151"/>
      <c r="E204" s="151"/>
      <c r="F204" s="181"/>
      <c r="G204" s="151"/>
      <c r="H204" s="151"/>
    </row>
    <row r="205" spans="3:8" s="7" customFormat="1" ht="12.75">
      <c r="C205" s="151"/>
      <c r="D205" s="151"/>
      <c r="E205" s="151"/>
      <c r="F205" s="181"/>
      <c r="G205" s="151"/>
      <c r="H205" s="151"/>
    </row>
    <row r="206" spans="3:8" s="7" customFormat="1" ht="12.75">
      <c r="C206" s="151"/>
      <c r="D206" s="151"/>
      <c r="E206" s="151"/>
      <c r="F206" s="181"/>
      <c r="G206" s="151"/>
      <c r="H206" s="151"/>
    </row>
    <row r="207" spans="3:8" s="7" customFormat="1" ht="12.75">
      <c r="C207" s="151"/>
      <c r="D207" s="151"/>
      <c r="E207" s="151"/>
      <c r="F207" s="181"/>
      <c r="G207" s="151"/>
      <c r="H207" s="151"/>
    </row>
    <row r="208" spans="3:8" s="7" customFormat="1" ht="12.75">
      <c r="C208" s="151"/>
      <c r="D208" s="151"/>
      <c r="E208" s="151"/>
      <c r="F208" s="181"/>
      <c r="G208" s="151"/>
      <c r="H208" s="151"/>
    </row>
    <row r="209" spans="3:8" s="7" customFormat="1" ht="12.75">
      <c r="C209" s="151"/>
      <c r="D209" s="151"/>
      <c r="E209" s="151"/>
      <c r="F209" s="181"/>
      <c r="G209" s="151"/>
      <c r="H209" s="151"/>
    </row>
    <row r="210" spans="3:8" s="7" customFormat="1" ht="12.75">
      <c r="C210" s="151"/>
      <c r="D210" s="151"/>
      <c r="E210" s="151"/>
      <c r="F210" s="181"/>
      <c r="G210" s="151"/>
      <c r="H210" s="151"/>
    </row>
    <row r="211" spans="3:8" s="7" customFormat="1" ht="12.75">
      <c r="C211" s="151"/>
      <c r="D211" s="151"/>
      <c r="E211" s="151"/>
      <c r="F211" s="181"/>
      <c r="G211" s="151"/>
      <c r="H211" s="151"/>
    </row>
    <row r="212" spans="3:8" s="7" customFormat="1" ht="12.75">
      <c r="C212" s="151"/>
      <c r="D212" s="151"/>
      <c r="E212" s="151"/>
      <c r="F212" s="181"/>
      <c r="G212" s="151"/>
      <c r="H212" s="151"/>
    </row>
    <row r="213" spans="3:8" s="7" customFormat="1" ht="12.75">
      <c r="C213" s="151"/>
      <c r="D213" s="151"/>
      <c r="E213" s="151"/>
      <c r="F213" s="181"/>
      <c r="G213" s="151"/>
      <c r="H213" s="151"/>
    </row>
    <row r="214" spans="3:8" s="7" customFormat="1" ht="12.75">
      <c r="C214" s="151"/>
      <c r="D214" s="151"/>
      <c r="E214" s="151"/>
      <c r="F214" s="181"/>
      <c r="G214" s="151"/>
      <c r="H214" s="151"/>
    </row>
    <row r="215" spans="3:8" s="7" customFormat="1" ht="12.75">
      <c r="C215" s="151"/>
      <c r="D215" s="151"/>
      <c r="E215" s="151"/>
      <c r="F215" s="181"/>
      <c r="G215" s="151"/>
      <c r="H215" s="151"/>
    </row>
    <row r="216" spans="3:8" s="7" customFormat="1" ht="12.75">
      <c r="C216" s="151"/>
      <c r="D216" s="151"/>
      <c r="E216" s="151"/>
      <c r="F216" s="181"/>
      <c r="G216" s="151"/>
      <c r="H216" s="151"/>
    </row>
    <row r="217" spans="3:8" s="7" customFormat="1" ht="12.75">
      <c r="C217" s="151"/>
      <c r="D217" s="151"/>
      <c r="E217" s="151"/>
      <c r="F217" s="181"/>
      <c r="G217" s="151"/>
      <c r="H217" s="151"/>
    </row>
    <row r="218" spans="3:8" s="7" customFormat="1" ht="12.75">
      <c r="C218" s="151"/>
      <c r="D218" s="151"/>
      <c r="E218" s="151"/>
      <c r="F218" s="181"/>
      <c r="G218" s="151"/>
      <c r="H218" s="151"/>
    </row>
    <row r="219" spans="3:8" s="7" customFormat="1" ht="12.75">
      <c r="C219" s="151"/>
      <c r="D219" s="151"/>
      <c r="E219" s="151"/>
      <c r="F219" s="181"/>
      <c r="G219" s="151"/>
      <c r="H219" s="151"/>
    </row>
    <row r="220" spans="3:8" s="7" customFormat="1" ht="12.75">
      <c r="C220" s="151"/>
      <c r="D220" s="151"/>
      <c r="E220" s="151"/>
      <c r="F220" s="181"/>
      <c r="G220" s="151"/>
      <c r="H220" s="151"/>
    </row>
    <row r="221" spans="3:8" s="7" customFormat="1" ht="12.75">
      <c r="C221" s="151"/>
      <c r="D221" s="151"/>
      <c r="E221" s="151"/>
      <c r="F221" s="181"/>
      <c r="G221" s="151"/>
      <c r="H221" s="151"/>
    </row>
    <row r="222" spans="3:8" s="7" customFormat="1" ht="12.75">
      <c r="C222" s="151"/>
      <c r="D222" s="151"/>
      <c r="E222" s="151"/>
      <c r="F222" s="181"/>
      <c r="G222" s="151"/>
      <c r="H222" s="151"/>
    </row>
    <row r="223" spans="3:8" s="7" customFormat="1" ht="12.75">
      <c r="C223" s="151"/>
      <c r="D223" s="151"/>
      <c r="E223" s="151"/>
      <c r="F223" s="181"/>
      <c r="G223" s="151"/>
      <c r="H223" s="151"/>
    </row>
    <row r="224" spans="3:8" s="7" customFormat="1" ht="12.75">
      <c r="C224" s="151"/>
      <c r="D224" s="151"/>
      <c r="E224" s="151"/>
      <c r="F224" s="181"/>
      <c r="G224" s="151"/>
      <c r="H224" s="151"/>
    </row>
    <row r="225" spans="3:8" s="7" customFormat="1" ht="12.75">
      <c r="C225" s="151"/>
      <c r="D225" s="151"/>
      <c r="E225" s="151"/>
      <c r="F225" s="181"/>
      <c r="G225" s="151"/>
      <c r="H225" s="151"/>
    </row>
    <row r="226" spans="3:8" s="7" customFormat="1" ht="12.75">
      <c r="C226" s="151"/>
      <c r="D226" s="151"/>
      <c r="E226" s="151"/>
      <c r="F226" s="181"/>
      <c r="G226" s="151"/>
      <c r="H226" s="151"/>
    </row>
    <row r="227" spans="3:8" s="7" customFormat="1" ht="12.75">
      <c r="C227" s="151"/>
      <c r="D227" s="151"/>
      <c r="E227" s="151"/>
      <c r="F227" s="181"/>
      <c r="G227" s="151"/>
      <c r="H227" s="151"/>
    </row>
    <row r="228" spans="3:8" s="7" customFormat="1" ht="12.75">
      <c r="C228" s="151"/>
      <c r="D228" s="151"/>
      <c r="E228" s="151"/>
      <c r="F228" s="181"/>
      <c r="G228" s="151"/>
      <c r="H228" s="151"/>
    </row>
    <row r="229" spans="3:8" s="7" customFormat="1" ht="12.75">
      <c r="C229" s="151"/>
      <c r="D229" s="151"/>
      <c r="E229" s="151"/>
      <c r="F229" s="181"/>
      <c r="G229" s="151"/>
      <c r="H229" s="151"/>
    </row>
    <row r="230" spans="3:8" s="7" customFormat="1" ht="12.75">
      <c r="C230" s="151"/>
      <c r="D230" s="151"/>
      <c r="E230" s="151"/>
      <c r="F230" s="181"/>
      <c r="G230" s="151"/>
      <c r="H230" s="151"/>
    </row>
    <row r="231" spans="3:8" s="7" customFormat="1" ht="12.75">
      <c r="C231" s="151"/>
      <c r="D231" s="151"/>
      <c r="E231" s="151"/>
      <c r="F231" s="181"/>
      <c r="G231" s="151"/>
      <c r="H231" s="151"/>
    </row>
    <row r="232" spans="3:8" s="7" customFormat="1" ht="12.75">
      <c r="C232" s="151"/>
      <c r="D232" s="151"/>
      <c r="E232" s="151"/>
      <c r="F232" s="181"/>
      <c r="G232" s="151"/>
      <c r="H232" s="151"/>
    </row>
    <row r="233" spans="3:8" s="7" customFormat="1" ht="12.75">
      <c r="C233" s="151"/>
      <c r="D233" s="151"/>
      <c r="E233" s="151"/>
      <c r="F233" s="181"/>
      <c r="G233" s="151"/>
      <c r="H233" s="151"/>
    </row>
    <row r="234" spans="3:8" s="7" customFormat="1" ht="12.75">
      <c r="C234" s="151"/>
      <c r="D234" s="151"/>
      <c r="E234" s="151"/>
      <c r="F234" s="181"/>
      <c r="G234" s="151"/>
      <c r="H234" s="151"/>
    </row>
    <row r="235" spans="3:8" s="7" customFormat="1" ht="12.75">
      <c r="C235" s="151"/>
      <c r="D235" s="151"/>
      <c r="E235" s="151"/>
      <c r="F235" s="181"/>
      <c r="G235" s="151"/>
      <c r="H235" s="151"/>
    </row>
    <row r="236" spans="3:8" s="7" customFormat="1" ht="12.75">
      <c r="C236" s="151"/>
      <c r="D236" s="151"/>
      <c r="E236" s="151"/>
      <c r="F236" s="181"/>
      <c r="G236" s="151"/>
      <c r="H236" s="151"/>
    </row>
    <row r="237" spans="3:8" s="7" customFormat="1" ht="12.75">
      <c r="C237" s="151"/>
      <c r="D237" s="151"/>
      <c r="E237" s="151"/>
      <c r="F237" s="181"/>
      <c r="G237" s="151"/>
      <c r="H237" s="151"/>
    </row>
    <row r="238" spans="3:8" s="7" customFormat="1" ht="12.75">
      <c r="C238" s="151"/>
      <c r="D238" s="151"/>
      <c r="E238" s="151"/>
      <c r="F238" s="181"/>
      <c r="G238" s="151"/>
      <c r="H238" s="151"/>
    </row>
    <row r="239" spans="3:8" s="7" customFormat="1" ht="12.75">
      <c r="C239" s="151"/>
      <c r="D239" s="151"/>
      <c r="E239" s="151"/>
      <c r="F239" s="181"/>
      <c r="G239" s="151"/>
      <c r="H239" s="151"/>
    </row>
    <row r="240" spans="3:8" s="7" customFormat="1" ht="12.75">
      <c r="C240" s="151"/>
      <c r="D240" s="151"/>
      <c r="E240" s="151"/>
      <c r="F240" s="181"/>
      <c r="G240" s="151"/>
      <c r="H240" s="151"/>
    </row>
    <row r="241" spans="3:8" s="7" customFormat="1" ht="12.75">
      <c r="C241" s="151"/>
      <c r="D241" s="151"/>
      <c r="E241" s="151"/>
      <c r="F241" s="181"/>
      <c r="G241" s="151"/>
      <c r="H241" s="151"/>
    </row>
    <row r="242" spans="3:8" s="7" customFormat="1" ht="12.75">
      <c r="C242" s="151"/>
      <c r="D242" s="151"/>
      <c r="E242" s="151"/>
      <c r="F242" s="181"/>
      <c r="G242" s="151"/>
      <c r="H242" s="151"/>
    </row>
    <row r="243" spans="3:8" s="7" customFormat="1" ht="12.75">
      <c r="C243" s="151"/>
      <c r="D243" s="151"/>
      <c r="E243" s="151"/>
      <c r="F243" s="181"/>
      <c r="G243" s="151"/>
      <c r="H243" s="151"/>
    </row>
    <row r="244" spans="3:8" s="7" customFormat="1" ht="12.75">
      <c r="C244" s="151"/>
      <c r="D244" s="151"/>
      <c r="E244" s="151"/>
      <c r="F244" s="181"/>
      <c r="G244" s="151"/>
      <c r="H244" s="151"/>
    </row>
    <row r="245" spans="3:8" s="7" customFormat="1" ht="12.75">
      <c r="C245" s="151"/>
      <c r="D245" s="151"/>
      <c r="E245" s="151"/>
      <c r="F245" s="181"/>
      <c r="G245" s="151"/>
      <c r="H245" s="151"/>
    </row>
    <row r="246" spans="3:8" s="7" customFormat="1" ht="12.75">
      <c r="C246" s="151"/>
      <c r="D246" s="151"/>
      <c r="E246" s="151"/>
      <c r="F246" s="181"/>
      <c r="G246" s="151"/>
      <c r="H246" s="151"/>
    </row>
    <row r="247" spans="3:8" s="7" customFormat="1" ht="12.75">
      <c r="C247" s="151"/>
      <c r="D247" s="151"/>
      <c r="E247" s="151"/>
      <c r="F247" s="181"/>
      <c r="G247" s="151"/>
      <c r="H247" s="151"/>
    </row>
    <row r="248" spans="3:8" s="7" customFormat="1" ht="12.75">
      <c r="C248" s="151"/>
      <c r="D248" s="151"/>
      <c r="E248" s="151"/>
      <c r="F248" s="181"/>
      <c r="G248" s="151"/>
      <c r="H248" s="151"/>
    </row>
    <row r="249" spans="3:8" s="7" customFormat="1" ht="12.75">
      <c r="C249" s="151"/>
      <c r="D249" s="151"/>
      <c r="E249" s="151"/>
      <c r="F249" s="181"/>
      <c r="G249" s="151"/>
      <c r="H249" s="151"/>
    </row>
    <row r="250" spans="3:8" s="7" customFormat="1" ht="12.75">
      <c r="C250" s="151"/>
      <c r="D250" s="151"/>
      <c r="E250" s="151"/>
      <c r="F250" s="181"/>
      <c r="G250" s="151"/>
      <c r="H250" s="151"/>
    </row>
    <row r="251" spans="3:8" s="7" customFormat="1" ht="12.75">
      <c r="C251" s="151"/>
      <c r="D251" s="151"/>
      <c r="E251" s="151"/>
      <c r="F251" s="181"/>
      <c r="G251" s="151"/>
      <c r="H251" s="151"/>
    </row>
    <row r="252" spans="3:8" s="7" customFormat="1" ht="12.75">
      <c r="C252" s="151"/>
      <c r="D252" s="151"/>
      <c r="E252" s="151"/>
      <c r="F252" s="181"/>
      <c r="G252" s="151"/>
      <c r="H252" s="151"/>
    </row>
    <row r="253" spans="3:8" s="7" customFormat="1" ht="12.75">
      <c r="C253" s="151"/>
      <c r="D253" s="151"/>
      <c r="E253" s="151"/>
      <c r="F253" s="181"/>
      <c r="G253" s="151"/>
      <c r="H253" s="151"/>
    </row>
    <row r="254" spans="3:8" s="7" customFormat="1" ht="12.75">
      <c r="C254" s="151"/>
      <c r="D254" s="151"/>
      <c r="E254" s="151"/>
      <c r="F254" s="181"/>
      <c r="G254" s="151"/>
      <c r="H254" s="151"/>
    </row>
    <row r="255" spans="3:8" s="7" customFormat="1" ht="12.75">
      <c r="C255" s="151"/>
      <c r="D255" s="151"/>
      <c r="E255" s="151"/>
      <c r="F255" s="181"/>
      <c r="G255" s="151"/>
      <c r="H255" s="151"/>
    </row>
    <row r="256" spans="3:8" s="7" customFormat="1" ht="12.75">
      <c r="C256" s="151"/>
      <c r="D256" s="151"/>
      <c r="E256" s="151"/>
      <c r="F256" s="181"/>
      <c r="G256" s="151"/>
      <c r="H256" s="151"/>
    </row>
    <row r="257" spans="3:8" s="7" customFormat="1" ht="12.75">
      <c r="C257" s="151"/>
      <c r="D257" s="151"/>
      <c r="E257" s="151"/>
      <c r="F257" s="181"/>
      <c r="G257" s="151"/>
      <c r="H257" s="151"/>
    </row>
    <row r="258" spans="3:8" s="7" customFormat="1" ht="12.75">
      <c r="C258" s="151"/>
      <c r="D258" s="151"/>
      <c r="E258" s="151"/>
      <c r="F258" s="181"/>
      <c r="G258" s="151"/>
      <c r="H258" s="151"/>
    </row>
    <row r="259" spans="3:8" s="7" customFormat="1" ht="12.75">
      <c r="C259" s="151"/>
      <c r="D259" s="151"/>
      <c r="E259" s="151"/>
      <c r="F259" s="181"/>
      <c r="G259" s="151"/>
      <c r="H259" s="151"/>
    </row>
    <row r="260" spans="3:8" s="7" customFormat="1" ht="12.75">
      <c r="C260" s="151"/>
      <c r="D260" s="151"/>
      <c r="E260" s="151"/>
      <c r="F260" s="181"/>
      <c r="G260" s="151"/>
      <c r="H260" s="151"/>
    </row>
    <row r="261" spans="3:8" s="7" customFormat="1" ht="12.75">
      <c r="C261" s="151"/>
      <c r="D261" s="151"/>
      <c r="E261" s="151"/>
      <c r="F261" s="181"/>
      <c r="G261" s="151"/>
      <c r="H261" s="151"/>
    </row>
    <row r="262" spans="3:8" s="7" customFormat="1" ht="12.75">
      <c r="C262" s="151"/>
      <c r="D262" s="151"/>
      <c r="E262" s="151"/>
      <c r="F262" s="181"/>
      <c r="G262" s="151"/>
      <c r="H262" s="151"/>
    </row>
    <row r="263" spans="3:8" s="7" customFormat="1" ht="12.75">
      <c r="C263" s="151"/>
      <c r="D263" s="151"/>
      <c r="E263" s="151"/>
      <c r="F263" s="181"/>
      <c r="G263" s="151"/>
      <c r="H263" s="151"/>
    </row>
    <row r="264" spans="3:8" s="7" customFormat="1" ht="12.75">
      <c r="C264" s="151"/>
      <c r="D264" s="151"/>
      <c r="E264" s="151"/>
      <c r="F264" s="181"/>
      <c r="G264" s="151"/>
      <c r="H264" s="151"/>
    </row>
    <row r="265" spans="3:8" s="7" customFormat="1" ht="12.75">
      <c r="C265" s="151"/>
      <c r="D265" s="151"/>
      <c r="E265" s="151"/>
      <c r="F265" s="181"/>
      <c r="G265" s="151"/>
      <c r="H265" s="151"/>
    </row>
    <row r="266" spans="3:8" s="7" customFormat="1" ht="12.75">
      <c r="C266" s="151"/>
      <c r="D266" s="151"/>
      <c r="E266" s="151"/>
      <c r="F266" s="181"/>
      <c r="G266" s="151"/>
      <c r="H266" s="151"/>
    </row>
    <row r="267" spans="3:8" s="7" customFormat="1" ht="12.75">
      <c r="C267" s="151"/>
      <c r="D267" s="151"/>
      <c r="E267" s="151"/>
      <c r="F267" s="181"/>
      <c r="G267" s="151"/>
      <c r="H267" s="151"/>
    </row>
    <row r="268" spans="3:8" s="7" customFormat="1" ht="12.75">
      <c r="C268" s="151"/>
      <c r="D268" s="151"/>
      <c r="E268" s="151"/>
      <c r="F268" s="181"/>
      <c r="G268" s="151"/>
      <c r="H268" s="151"/>
    </row>
    <row r="269" spans="3:8" s="7" customFormat="1" ht="12.75">
      <c r="C269" s="151"/>
      <c r="D269" s="151"/>
      <c r="E269" s="151"/>
      <c r="F269" s="181"/>
      <c r="G269" s="151"/>
      <c r="H269" s="151"/>
    </row>
    <row r="270" spans="3:8" s="7" customFormat="1" ht="12.75">
      <c r="C270" s="151"/>
      <c r="D270" s="151"/>
      <c r="E270" s="151"/>
      <c r="F270" s="181"/>
      <c r="G270" s="151"/>
      <c r="H270" s="151"/>
    </row>
    <row r="271" spans="3:8" s="7" customFormat="1" ht="12.75">
      <c r="C271" s="151"/>
      <c r="D271" s="151"/>
      <c r="E271" s="151"/>
      <c r="F271" s="181"/>
      <c r="G271" s="151"/>
      <c r="H271" s="151"/>
    </row>
    <row r="272" spans="3:8" s="7" customFormat="1" ht="12.75">
      <c r="C272" s="151"/>
      <c r="D272" s="151"/>
      <c r="E272" s="151"/>
      <c r="F272" s="181"/>
      <c r="G272" s="151"/>
      <c r="H272" s="151"/>
    </row>
    <row r="273" spans="3:8" s="7" customFormat="1" ht="12.75">
      <c r="C273" s="151"/>
      <c r="D273" s="151"/>
      <c r="E273" s="151"/>
      <c r="F273" s="181"/>
      <c r="G273" s="151"/>
      <c r="H273" s="151"/>
    </row>
    <row r="274" spans="3:8" s="7" customFormat="1" ht="12.75">
      <c r="C274" s="151"/>
      <c r="D274" s="151"/>
      <c r="E274" s="151"/>
      <c r="F274" s="181"/>
      <c r="G274" s="151"/>
      <c r="H274" s="151"/>
    </row>
    <row r="275" spans="3:8" s="7" customFormat="1" ht="12.75">
      <c r="C275" s="151"/>
      <c r="D275" s="151"/>
      <c r="E275" s="151"/>
      <c r="F275" s="181"/>
      <c r="G275" s="151"/>
      <c r="H275" s="151"/>
    </row>
    <row r="276" spans="3:8" s="7" customFormat="1" ht="12.75">
      <c r="C276" s="151"/>
      <c r="D276" s="151"/>
      <c r="E276" s="151"/>
      <c r="F276" s="181"/>
      <c r="G276" s="151"/>
      <c r="H276" s="151"/>
    </row>
    <row r="277" spans="3:8" s="7" customFormat="1" ht="12.75">
      <c r="C277" s="151"/>
      <c r="D277" s="151"/>
      <c r="E277" s="151"/>
      <c r="F277" s="181"/>
      <c r="G277" s="151"/>
      <c r="H277" s="151"/>
    </row>
    <row r="278" spans="3:8" s="7" customFormat="1" ht="12.75">
      <c r="C278" s="151"/>
      <c r="D278" s="151"/>
      <c r="E278" s="151"/>
      <c r="F278" s="181"/>
      <c r="G278" s="151"/>
      <c r="H278" s="151"/>
    </row>
    <row r="279" spans="3:8" s="7" customFormat="1" ht="12.75">
      <c r="C279" s="151"/>
      <c r="D279" s="151"/>
      <c r="E279" s="151"/>
      <c r="F279" s="181"/>
      <c r="G279" s="151"/>
      <c r="H279" s="151"/>
    </row>
    <row r="280" spans="1:10" ht="12.75">
      <c r="A280" s="7"/>
      <c r="B280" s="7"/>
      <c r="C280" s="151"/>
      <c r="D280" s="151"/>
      <c r="I280" s="7"/>
      <c r="J280" s="7"/>
    </row>
  </sheetData>
  <sheetProtection/>
  <mergeCells count="3">
    <mergeCell ref="K2:Q2"/>
    <mergeCell ref="K17:Q17"/>
    <mergeCell ref="K19:P19"/>
  </mergeCells>
  <printOptions/>
  <pageMargins left="0.25" right="0.25" top="1" bottom="0.5" header="0.5" footer="0.5"/>
  <pageSetup fitToHeight="0" fitToWidth="1" horizontalDpi="600" verticalDpi="600" orientation="landscape" scale="34" r:id="rId3"/>
  <headerFooter alignWithMargins="0">
    <oddHeader>&amp;CTown of Richmond
FY25 Budget Revenues 
DRAFT October 6, 2024
</oddHeader>
  </headerFooter>
  <colBreaks count="2" manualBreakCount="2">
    <brk id="9" max="65535" man="1"/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2">
      <selection activeCell="F35" sqref="F35"/>
    </sheetView>
  </sheetViews>
  <sheetFormatPr defaultColWidth="9.140625" defaultRowHeight="12.75"/>
  <cols>
    <col min="1" max="1" width="9.140625" style="143" customWidth="1"/>
    <col min="2" max="2" width="15.28125" style="144" customWidth="1"/>
    <col min="3" max="3" width="41.421875" style="144" customWidth="1"/>
    <col min="4" max="4" width="20.00390625" style="168" customWidth="1"/>
    <col min="5" max="5" width="5.00390625" style="144" customWidth="1"/>
    <col min="6" max="6" width="22.421875" style="168" customWidth="1"/>
    <col min="7" max="16384" width="9.140625" style="144" customWidth="1"/>
  </cols>
  <sheetData>
    <row r="1" spans="1:6" s="143" customFormat="1" ht="18">
      <c r="A1" s="143" t="s">
        <v>676</v>
      </c>
      <c r="D1" s="166"/>
      <c r="F1" s="166"/>
    </row>
    <row r="2" spans="4:6" ht="72">
      <c r="D2" s="167" t="s">
        <v>699</v>
      </c>
      <c r="F2" s="167" t="s">
        <v>700</v>
      </c>
    </row>
    <row r="3" ht="18">
      <c r="A3" s="143" t="s">
        <v>625</v>
      </c>
    </row>
    <row r="4" spans="2:4" ht="18">
      <c r="B4" s="144" t="s">
        <v>660</v>
      </c>
      <c r="D4" s="169">
        <v>0</v>
      </c>
    </row>
    <row r="5" spans="3:6" ht="18">
      <c r="C5" s="144" t="s">
        <v>739</v>
      </c>
      <c r="D5" s="169"/>
      <c r="F5" s="168">
        <v>66500</v>
      </c>
    </row>
    <row r="6" ht="18"/>
    <row r="7" ht="18">
      <c r="A7" s="143" t="s">
        <v>654</v>
      </c>
    </row>
    <row r="8" ht="18">
      <c r="B8" s="144" t="s">
        <v>660</v>
      </c>
    </row>
    <row r="9" spans="3:4" ht="18">
      <c r="C9" s="144" t="s">
        <v>666</v>
      </c>
      <c r="D9" s="168">
        <v>25000</v>
      </c>
    </row>
    <row r="10" spans="3:4" ht="18">
      <c r="C10" s="144" t="s">
        <v>661</v>
      </c>
      <c r="D10" s="168">
        <v>5000</v>
      </c>
    </row>
    <row r="11" spans="3:6" ht="18">
      <c r="C11" s="144" t="s">
        <v>703</v>
      </c>
      <c r="F11" s="168">
        <v>267230</v>
      </c>
    </row>
    <row r="12" ht="18"/>
    <row r="13" ht="18">
      <c r="B13" s="144" t="s">
        <v>662</v>
      </c>
    </row>
    <row r="14" spans="3:4" ht="18">
      <c r="C14" s="144" t="s">
        <v>663</v>
      </c>
      <c r="D14" s="168">
        <v>18000</v>
      </c>
    </row>
    <row r="15" spans="3:6" ht="18">
      <c r="C15" s="144" t="s">
        <v>664</v>
      </c>
      <c r="D15" s="168">
        <v>9000</v>
      </c>
      <c r="F15" s="168">
        <v>3000</v>
      </c>
    </row>
    <row r="16" spans="3:6" ht="18">
      <c r="C16" s="144" t="s">
        <v>665</v>
      </c>
      <c r="D16" s="168">
        <v>8000</v>
      </c>
      <c r="F16" s="168">
        <v>10000</v>
      </c>
    </row>
    <row r="17" ht="18"/>
    <row r="18" ht="18">
      <c r="A18" s="143" t="s">
        <v>658</v>
      </c>
    </row>
    <row r="19" ht="18">
      <c r="B19" s="144" t="s">
        <v>660</v>
      </c>
    </row>
    <row r="20" spans="3:4" ht="18">
      <c r="C20" s="144" t="s">
        <v>667</v>
      </c>
      <c r="D20" s="168">
        <v>53000</v>
      </c>
    </row>
    <row r="21" spans="3:4" ht="18">
      <c r="C21" s="144" t="s">
        <v>659</v>
      </c>
      <c r="D21" s="168">
        <v>100000</v>
      </c>
    </row>
    <row r="22" spans="3:6" ht="18">
      <c r="C22" s="144" t="s">
        <v>738</v>
      </c>
      <c r="F22" s="168">
        <v>52000</v>
      </c>
    </row>
    <row r="23" ht="18"/>
    <row r="24" spans="2:4" ht="18">
      <c r="B24" s="144" t="s">
        <v>670</v>
      </c>
      <c r="D24" s="168">
        <v>0</v>
      </c>
    </row>
    <row r="25" ht="18"/>
    <row r="26" spans="2:6" ht="18">
      <c r="B26" s="144" t="s">
        <v>671</v>
      </c>
      <c r="D26" s="168">
        <v>0</v>
      </c>
      <c r="F26" s="168">
        <v>40000</v>
      </c>
    </row>
    <row r="27" ht="18"/>
    <row r="29" ht="18">
      <c r="A29" s="143" t="s">
        <v>668</v>
      </c>
    </row>
    <row r="30" ht="18">
      <c r="B30" s="144" t="s">
        <v>669</v>
      </c>
    </row>
    <row r="31" spans="3:6" ht="18">
      <c r="C31" s="144" t="s">
        <v>677</v>
      </c>
      <c r="D31" s="168">
        <v>16250</v>
      </c>
      <c r="F31" s="168">
        <v>16000</v>
      </c>
    </row>
    <row r="33" ht="18">
      <c r="B33" s="144" t="s">
        <v>745</v>
      </c>
    </row>
    <row r="34" ht="18">
      <c r="C34" s="144" t="s">
        <v>744</v>
      </c>
    </row>
    <row r="35" spans="3:6" ht="18">
      <c r="C35" s="144" t="s">
        <v>746</v>
      </c>
      <c r="F35" s="241" t="s">
        <v>747</v>
      </c>
    </row>
    <row r="38" ht="18">
      <c r="A38" s="143" t="s">
        <v>708</v>
      </c>
    </row>
    <row r="39" spans="2:6" ht="18">
      <c r="B39" s="144" t="s">
        <v>709</v>
      </c>
      <c r="F39" s="168">
        <v>20000</v>
      </c>
    </row>
    <row r="40" spans="2:6" ht="18">
      <c r="B40" s="144" t="s">
        <v>742</v>
      </c>
      <c r="F40" s="168">
        <v>15000</v>
      </c>
    </row>
    <row r="41" spans="2:6" ht="18">
      <c r="B41" s="144" t="s">
        <v>743</v>
      </c>
      <c r="F41" s="168">
        <v>15000</v>
      </c>
    </row>
    <row r="43" ht="18">
      <c r="A43" s="143" t="s">
        <v>740</v>
      </c>
    </row>
    <row r="44" spans="2:6" ht="18">
      <c r="B44" s="144" t="s">
        <v>741</v>
      </c>
      <c r="F44" s="241" t="s">
        <v>747</v>
      </c>
    </row>
  </sheetData>
  <sheetProtection/>
  <printOptions/>
  <pageMargins left="0.7" right="0.7" top="0.75" bottom="0.75" header="0.3" footer="0.3"/>
  <pageSetup horizontalDpi="600" verticalDpi="600" orientation="portrait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60" zoomScaleNormal="130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7" sqref="T27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2.28125" style="137" bestFit="1" customWidth="1"/>
    <col min="4" max="4" width="11.7109375" style="137" customWidth="1"/>
    <col min="5" max="5" width="12.28125" style="137" customWidth="1"/>
    <col min="6" max="6" width="12.57421875" style="137" customWidth="1"/>
    <col min="7" max="7" width="15.140625" style="137" customWidth="1"/>
    <col min="8" max="8" width="14.8515625" style="137" customWidth="1"/>
    <col min="9" max="9" width="15.421875" style="0" customWidth="1"/>
    <col min="10" max="10" width="11.57421875" style="0" customWidth="1"/>
    <col min="11" max="11" width="15.28125" style="0" customWidth="1"/>
    <col min="12" max="12" width="12.7109375" style="0" customWidth="1"/>
  </cols>
  <sheetData>
    <row r="1" spans="3:12" ht="29.25" customHeight="1" thickBot="1" thickTop="1">
      <c r="C1" s="193" t="s">
        <v>616</v>
      </c>
      <c r="D1" s="193" t="s">
        <v>617</v>
      </c>
      <c r="E1" s="193" t="s">
        <v>618</v>
      </c>
      <c r="F1" s="193" t="s">
        <v>619</v>
      </c>
      <c r="G1" s="193" t="s">
        <v>690</v>
      </c>
      <c r="H1" s="193" t="s">
        <v>604</v>
      </c>
      <c r="I1" s="266" t="s">
        <v>719</v>
      </c>
      <c r="J1" s="266"/>
      <c r="K1" s="266"/>
      <c r="L1" s="266"/>
    </row>
    <row r="2" spans="2:12" ht="74.25" customHeight="1" thickTop="1">
      <c r="B2" s="134" t="s">
        <v>615</v>
      </c>
      <c r="C2" s="194"/>
      <c r="D2" s="195"/>
      <c r="E2" s="196"/>
      <c r="F2" s="197"/>
      <c r="G2" s="198"/>
      <c r="H2" s="199" t="s">
        <v>720</v>
      </c>
      <c r="I2" s="200" t="s">
        <v>721</v>
      </c>
      <c r="J2" s="201" t="s">
        <v>722</v>
      </c>
      <c r="K2" s="202" t="s">
        <v>723</v>
      </c>
      <c r="L2" s="203" t="s">
        <v>724</v>
      </c>
    </row>
    <row r="3" spans="2:12" ht="15">
      <c r="B3" s="138" t="s">
        <v>691</v>
      </c>
      <c r="C3" s="139"/>
      <c r="D3" s="135"/>
      <c r="E3" s="136"/>
      <c r="F3" s="140"/>
      <c r="G3" s="141"/>
      <c r="I3" s="204"/>
      <c r="J3" s="205"/>
      <c r="K3" s="206"/>
      <c r="L3" s="207"/>
    </row>
    <row r="4" spans="1:12" ht="12.75">
      <c r="A4" s="183">
        <v>39</v>
      </c>
      <c r="B4" t="s">
        <v>622</v>
      </c>
      <c r="C4" s="139"/>
      <c r="D4" s="135"/>
      <c r="E4" s="136"/>
      <c r="F4" s="140"/>
      <c r="G4" s="141"/>
      <c r="H4" s="137">
        <v>0</v>
      </c>
      <c r="I4" s="208">
        <v>5000</v>
      </c>
      <c r="J4" s="205"/>
      <c r="K4" s="209">
        <f>SUM(H4+I4+J4)</f>
        <v>5000</v>
      </c>
      <c r="L4" s="210">
        <v>2345.1</v>
      </c>
    </row>
    <row r="5" spans="1:12" ht="12.75">
      <c r="A5" s="183">
        <v>46</v>
      </c>
      <c r="B5" t="s">
        <v>623</v>
      </c>
      <c r="C5" s="139">
        <v>0</v>
      </c>
      <c r="D5" s="135">
        <v>0</v>
      </c>
      <c r="E5" s="136">
        <v>0</v>
      </c>
      <c r="F5" s="140">
        <v>0</v>
      </c>
      <c r="G5" s="141">
        <v>2080</v>
      </c>
      <c r="H5" s="137">
        <v>13727.85</v>
      </c>
      <c r="I5" s="208">
        <v>40000</v>
      </c>
      <c r="J5" s="211">
        <v>-35000</v>
      </c>
      <c r="K5" s="209">
        <f aca="true" t="shared" si="0" ref="K5:K35">SUM(H5+I5+J5)</f>
        <v>18727.85</v>
      </c>
      <c r="L5" s="210">
        <v>35080.95</v>
      </c>
    </row>
    <row r="6" spans="1:12" ht="12.75">
      <c r="A6" s="183">
        <v>50</v>
      </c>
      <c r="B6" t="s">
        <v>624</v>
      </c>
      <c r="C6" s="139">
        <v>272985</v>
      </c>
      <c r="D6" s="135">
        <v>287285</v>
      </c>
      <c r="E6" s="136">
        <v>307820</v>
      </c>
      <c r="F6" s="140">
        <v>307926</v>
      </c>
      <c r="G6" s="141">
        <v>385687.86</v>
      </c>
      <c r="H6" s="137">
        <v>266951.2</v>
      </c>
      <c r="I6" s="208">
        <v>78163</v>
      </c>
      <c r="J6" s="205"/>
      <c r="K6" s="209">
        <f t="shared" si="0"/>
        <v>345114.2</v>
      </c>
      <c r="L6" s="210">
        <v>294149.39</v>
      </c>
    </row>
    <row r="7" spans="1:12" ht="12.75">
      <c r="A7" s="183">
        <v>51</v>
      </c>
      <c r="B7" t="s">
        <v>625</v>
      </c>
      <c r="C7" s="139">
        <v>6202</v>
      </c>
      <c r="D7" s="135">
        <v>8283</v>
      </c>
      <c r="E7" s="136">
        <v>8283</v>
      </c>
      <c r="F7" s="140">
        <v>18283</v>
      </c>
      <c r="G7" s="141">
        <v>40783</v>
      </c>
      <c r="H7" s="137">
        <v>40783</v>
      </c>
      <c r="I7" s="208"/>
      <c r="J7" s="205"/>
      <c r="K7" s="209">
        <f t="shared" si="0"/>
        <v>40783</v>
      </c>
      <c r="L7" s="210">
        <f>SUM(H7:J7)</f>
        <v>40783</v>
      </c>
    </row>
    <row r="8" spans="1:12" ht="12.75">
      <c r="A8" s="183">
        <v>52</v>
      </c>
      <c r="B8" t="s">
        <v>626</v>
      </c>
      <c r="C8" s="139">
        <v>32076</v>
      </c>
      <c r="D8" s="135">
        <v>40076</v>
      </c>
      <c r="E8" s="136">
        <v>38751</v>
      </c>
      <c r="F8" s="140">
        <v>32988.79</v>
      </c>
      <c r="G8" s="141">
        <v>44988.79</v>
      </c>
      <c r="H8" s="137">
        <v>55233.79</v>
      </c>
      <c r="I8" s="208">
        <v>12000</v>
      </c>
      <c r="J8" s="205"/>
      <c r="K8" s="209">
        <f t="shared" si="0"/>
        <v>67233.79000000001</v>
      </c>
      <c r="L8" s="210">
        <f>SUM(H8:J8)</f>
        <v>67233.79000000001</v>
      </c>
    </row>
    <row r="9" spans="1:12" ht="12.75">
      <c r="A9" s="183">
        <v>53</v>
      </c>
      <c r="B9" t="s">
        <v>652</v>
      </c>
      <c r="C9" s="139">
        <v>48591</v>
      </c>
      <c r="D9" s="135">
        <v>77091</v>
      </c>
      <c r="E9" s="136">
        <v>105591</v>
      </c>
      <c r="F9" s="140">
        <v>106838.33</v>
      </c>
      <c r="G9" s="141">
        <v>153233.33</v>
      </c>
      <c r="H9" s="137">
        <v>162504.33</v>
      </c>
      <c r="I9" s="208">
        <v>150000</v>
      </c>
      <c r="J9" s="211">
        <v>-30000</v>
      </c>
      <c r="K9" s="209">
        <f t="shared" si="0"/>
        <v>282504.32999999996</v>
      </c>
      <c r="L9" s="210">
        <v>312504</v>
      </c>
    </row>
    <row r="10" spans="1:12" ht="12.75">
      <c r="A10" s="183">
        <v>54</v>
      </c>
      <c r="B10" t="s">
        <v>627</v>
      </c>
      <c r="C10" s="139">
        <v>14734</v>
      </c>
      <c r="D10" s="135">
        <v>16812</v>
      </c>
      <c r="E10" s="136">
        <v>18865</v>
      </c>
      <c r="F10" s="140">
        <v>20255.69</v>
      </c>
      <c r="G10" s="141">
        <v>22661.39</v>
      </c>
      <c r="H10" s="137">
        <v>25285.09</v>
      </c>
      <c r="I10" s="208"/>
      <c r="J10" s="205"/>
      <c r="K10" s="209">
        <f t="shared" si="0"/>
        <v>25285.09</v>
      </c>
      <c r="L10" s="210">
        <v>26291</v>
      </c>
    </row>
    <row r="11" spans="1:12" ht="12.75">
      <c r="A11" s="183">
        <v>55</v>
      </c>
      <c r="B11" t="s">
        <v>653</v>
      </c>
      <c r="C11" s="139">
        <v>150163</v>
      </c>
      <c r="D11" s="135">
        <v>177863</v>
      </c>
      <c r="E11" s="136">
        <v>180563</v>
      </c>
      <c r="F11" s="140">
        <v>123701</v>
      </c>
      <c r="G11" s="141">
        <v>93701.04</v>
      </c>
      <c r="H11" s="137">
        <v>118701.04</v>
      </c>
      <c r="I11" s="208">
        <v>50000</v>
      </c>
      <c r="J11" s="211">
        <v>-153000</v>
      </c>
      <c r="K11" s="209">
        <f t="shared" si="0"/>
        <v>15701.039999999979</v>
      </c>
      <c r="L11" s="210">
        <v>120681.04</v>
      </c>
    </row>
    <row r="12" spans="1:12" ht="12.75">
      <c r="A12" s="183">
        <v>56</v>
      </c>
      <c r="B12" t="s">
        <v>628</v>
      </c>
      <c r="C12" s="139">
        <v>282099</v>
      </c>
      <c r="D12" s="135">
        <v>244444</v>
      </c>
      <c r="E12" s="136">
        <v>270926</v>
      </c>
      <c r="F12" s="140">
        <v>307926.35</v>
      </c>
      <c r="G12" s="141">
        <v>344926.35</v>
      </c>
      <c r="H12" s="137">
        <v>381926.15</v>
      </c>
      <c r="I12" s="208">
        <v>37000</v>
      </c>
      <c r="J12" s="205"/>
      <c r="K12" s="209">
        <f t="shared" si="0"/>
        <v>418926.15</v>
      </c>
      <c r="L12" s="210">
        <f>SUM(H12:J12)</f>
        <v>418926.15</v>
      </c>
    </row>
    <row r="13" spans="1:12" ht="12.75">
      <c r="A13" s="183">
        <v>59</v>
      </c>
      <c r="B13" t="s">
        <v>630</v>
      </c>
      <c r="C13" s="139">
        <v>0</v>
      </c>
      <c r="D13" s="135">
        <v>0</v>
      </c>
      <c r="E13" s="136">
        <v>5000</v>
      </c>
      <c r="F13" s="140">
        <v>6504</v>
      </c>
      <c r="G13" s="141">
        <v>9015.6</v>
      </c>
      <c r="H13" s="137">
        <v>14015.6</v>
      </c>
      <c r="I13" s="208">
        <v>15000</v>
      </c>
      <c r="J13" s="205"/>
      <c r="K13" s="209">
        <f t="shared" si="0"/>
        <v>29015.6</v>
      </c>
      <c r="L13" s="210">
        <f>SUM(H13:J13)</f>
        <v>29015.6</v>
      </c>
    </row>
    <row r="14" spans="1:12" ht="12.75">
      <c r="A14" s="183">
        <v>60</v>
      </c>
      <c r="B14" t="s">
        <v>631</v>
      </c>
      <c r="C14" s="139">
        <v>0</v>
      </c>
      <c r="D14" s="135">
        <v>0</v>
      </c>
      <c r="E14" s="136">
        <v>0</v>
      </c>
      <c r="F14" s="140">
        <v>0</v>
      </c>
      <c r="G14" s="141">
        <v>10000</v>
      </c>
      <c r="H14" s="137">
        <v>40000</v>
      </c>
      <c r="I14" s="208">
        <v>25000</v>
      </c>
      <c r="J14" s="211">
        <v>-16250</v>
      </c>
      <c r="K14" s="209">
        <f t="shared" si="0"/>
        <v>48750</v>
      </c>
      <c r="L14" s="210">
        <v>65000</v>
      </c>
    </row>
    <row r="15" spans="1:15" ht="12.75">
      <c r="A15" s="183">
        <v>63</v>
      </c>
      <c r="B15" t="s">
        <v>634</v>
      </c>
      <c r="C15" s="139">
        <v>7069</v>
      </c>
      <c r="D15" s="135">
        <v>7069</v>
      </c>
      <c r="E15" s="136">
        <v>7069</v>
      </c>
      <c r="F15" s="140">
        <v>7069.21</v>
      </c>
      <c r="G15" s="141">
        <f>SUM(F15:F15)</f>
        <v>7069.21</v>
      </c>
      <c r="H15" s="137">
        <v>7069.21</v>
      </c>
      <c r="I15" s="208"/>
      <c r="J15" s="205"/>
      <c r="K15" s="209">
        <f t="shared" si="0"/>
        <v>7069.21</v>
      </c>
      <c r="L15" s="210">
        <f>SUM(H15:J15)</f>
        <v>7069.21</v>
      </c>
      <c r="O15" t="s">
        <v>30</v>
      </c>
    </row>
    <row r="16" spans="3:12" ht="12.75">
      <c r="C16" s="139"/>
      <c r="D16" s="135"/>
      <c r="E16" s="136"/>
      <c r="F16" s="140"/>
      <c r="G16" s="141"/>
      <c r="I16" s="208"/>
      <c r="J16" s="205"/>
      <c r="K16" s="209">
        <f t="shared" si="0"/>
        <v>0</v>
      </c>
      <c r="L16" s="210"/>
    </row>
    <row r="17" spans="2:12" ht="15">
      <c r="B17" s="138" t="s">
        <v>692</v>
      </c>
      <c r="C17" s="139"/>
      <c r="D17" s="135"/>
      <c r="E17" s="136"/>
      <c r="F17" s="140"/>
      <c r="G17" s="141"/>
      <c r="I17" s="208"/>
      <c r="J17" s="205"/>
      <c r="K17" s="209">
        <f t="shared" si="0"/>
        <v>0</v>
      </c>
      <c r="L17" s="210"/>
    </row>
    <row r="18" spans="1:12" ht="12.75">
      <c r="A18" s="27">
        <v>61</v>
      </c>
      <c r="B18" t="s">
        <v>632</v>
      </c>
      <c r="C18" s="139">
        <v>129231</v>
      </c>
      <c r="D18" s="135">
        <v>135231</v>
      </c>
      <c r="E18" s="136">
        <v>141231</v>
      </c>
      <c r="F18" s="140">
        <v>155860.38</v>
      </c>
      <c r="G18" s="141">
        <v>82738.18</v>
      </c>
      <c r="H18" s="137">
        <v>30531.91</v>
      </c>
      <c r="I18" s="208">
        <v>14500</v>
      </c>
      <c r="J18" s="205"/>
      <c r="K18" s="209">
        <f t="shared" si="0"/>
        <v>45031.91</v>
      </c>
      <c r="L18" s="210">
        <v>44981.91</v>
      </c>
    </row>
    <row r="19" spans="1:12" ht="12.75">
      <c r="A19" s="27">
        <v>62</v>
      </c>
      <c r="B19" t="s">
        <v>633</v>
      </c>
      <c r="C19" s="139">
        <v>74966</v>
      </c>
      <c r="D19" s="135">
        <v>77977</v>
      </c>
      <c r="E19" s="136">
        <v>119255</v>
      </c>
      <c r="F19" s="140">
        <v>161095.09</v>
      </c>
      <c r="G19" s="141">
        <v>184023.09</v>
      </c>
      <c r="H19" s="137">
        <v>196801.19</v>
      </c>
      <c r="I19" s="208"/>
      <c r="J19" s="205"/>
      <c r="K19" s="209">
        <f t="shared" si="0"/>
        <v>196801.19</v>
      </c>
      <c r="L19" s="210">
        <v>201473.19</v>
      </c>
    </row>
    <row r="20" spans="1:12" ht="12.75">
      <c r="A20" s="27">
        <v>64</v>
      </c>
      <c r="B20" t="s">
        <v>693</v>
      </c>
      <c r="C20" s="139">
        <v>9488</v>
      </c>
      <c r="D20" s="135">
        <v>7802</v>
      </c>
      <c r="E20" s="136">
        <v>7802</v>
      </c>
      <c r="F20" s="140">
        <v>7802.28</v>
      </c>
      <c r="G20" s="141">
        <v>5405.28</v>
      </c>
      <c r="H20" s="137">
        <v>5405.28</v>
      </c>
      <c r="I20" s="208"/>
      <c r="J20" s="205"/>
      <c r="K20" s="209">
        <f t="shared" si="0"/>
        <v>5405.28</v>
      </c>
      <c r="L20" s="210">
        <v>5405.28</v>
      </c>
    </row>
    <row r="21" spans="1:12" ht="12.75">
      <c r="A21" s="27">
        <v>65</v>
      </c>
      <c r="B21" t="s">
        <v>639</v>
      </c>
      <c r="C21" s="139">
        <v>2151</v>
      </c>
      <c r="D21" s="135">
        <v>1151</v>
      </c>
      <c r="E21" s="136">
        <v>1151</v>
      </c>
      <c r="F21" s="140">
        <v>1201.15</v>
      </c>
      <c r="G21" s="141">
        <f>SUM(F21:F21)</f>
        <v>1201.15</v>
      </c>
      <c r="H21" s="137">
        <v>1201.15</v>
      </c>
      <c r="I21" s="208"/>
      <c r="J21" s="205"/>
      <c r="K21" s="209">
        <f t="shared" si="0"/>
        <v>1201.15</v>
      </c>
      <c r="L21" s="210">
        <f>SUM(H21:J21)</f>
        <v>1201.15</v>
      </c>
    </row>
    <row r="22" spans="1:12" ht="12.75">
      <c r="A22" s="27">
        <v>66</v>
      </c>
      <c r="B22" t="s">
        <v>640</v>
      </c>
      <c r="C22" s="139">
        <v>10369</v>
      </c>
      <c r="D22" s="135">
        <v>12356</v>
      </c>
      <c r="E22" s="136">
        <v>14046</v>
      </c>
      <c r="F22" s="140">
        <v>14125.3</v>
      </c>
      <c r="G22" s="141">
        <v>14240</v>
      </c>
      <c r="H22" s="137">
        <v>12362.53</v>
      </c>
      <c r="I22" s="208"/>
      <c r="J22" s="205"/>
      <c r="K22" s="209">
        <f t="shared" si="0"/>
        <v>12362.53</v>
      </c>
      <c r="L22" s="210">
        <f>SUM(H22:J22)</f>
        <v>12362.53</v>
      </c>
    </row>
    <row r="23" spans="1:12" ht="12.75">
      <c r="A23" s="27">
        <v>13</v>
      </c>
      <c r="B23" t="s">
        <v>620</v>
      </c>
      <c r="C23" s="139">
        <v>0</v>
      </c>
      <c r="D23" s="135">
        <v>0</v>
      </c>
      <c r="E23" s="136">
        <v>0</v>
      </c>
      <c r="F23" s="140">
        <v>0</v>
      </c>
      <c r="G23" s="141">
        <v>618606</v>
      </c>
      <c r="H23" s="137">
        <v>1229559.13</v>
      </c>
      <c r="I23" s="208"/>
      <c r="J23" s="205"/>
      <c r="K23" s="209">
        <f t="shared" si="0"/>
        <v>1229559.13</v>
      </c>
      <c r="L23" s="210">
        <v>1207205.88</v>
      </c>
    </row>
    <row r="24" spans="1:12" ht="12.75">
      <c r="A24" s="27">
        <v>67</v>
      </c>
      <c r="B24" t="s">
        <v>635</v>
      </c>
      <c r="C24" s="139">
        <v>237</v>
      </c>
      <c r="D24" s="135">
        <v>237</v>
      </c>
      <c r="E24" s="136">
        <v>237</v>
      </c>
      <c r="F24" s="140">
        <v>237.34</v>
      </c>
      <c r="G24" s="141">
        <f>SUM(F24:F24)</f>
        <v>237.34</v>
      </c>
      <c r="H24" s="137">
        <v>237</v>
      </c>
      <c r="I24" s="208"/>
      <c r="J24" s="205"/>
      <c r="K24" s="209">
        <f t="shared" si="0"/>
        <v>237</v>
      </c>
      <c r="L24" s="210">
        <f>SUM(H24:J24)</f>
        <v>237</v>
      </c>
    </row>
    <row r="25" spans="1:12" ht="12.75">
      <c r="A25" s="27">
        <v>58</v>
      </c>
      <c r="B25" t="s">
        <v>629</v>
      </c>
      <c r="C25" s="139">
        <v>2548</v>
      </c>
      <c r="D25" s="135">
        <v>2548</v>
      </c>
      <c r="E25" s="136">
        <v>2548</v>
      </c>
      <c r="F25" s="140">
        <v>1387</v>
      </c>
      <c r="G25" s="141">
        <v>1356.68</v>
      </c>
      <c r="H25" s="137">
        <v>1356.68</v>
      </c>
      <c r="I25" s="208"/>
      <c r="J25" s="205"/>
      <c r="K25" s="209">
        <f t="shared" si="0"/>
        <v>1356.68</v>
      </c>
      <c r="L25" s="210">
        <f>SUM(H25:J25)</f>
        <v>1356.68</v>
      </c>
    </row>
    <row r="26" spans="1:12" ht="12.75">
      <c r="A26" s="27">
        <v>69</v>
      </c>
      <c r="B26" t="s">
        <v>636</v>
      </c>
      <c r="C26" s="139">
        <v>24696</v>
      </c>
      <c r="D26" s="135">
        <v>25198</v>
      </c>
      <c r="E26" s="136">
        <v>25551</v>
      </c>
      <c r="F26" s="140">
        <v>35527.68</v>
      </c>
      <c r="G26" s="141">
        <v>33668.37</v>
      </c>
      <c r="H26" s="137">
        <v>29500.62</v>
      </c>
      <c r="I26" s="208"/>
      <c r="J26" s="205"/>
      <c r="K26" s="209">
        <f t="shared" si="0"/>
        <v>29500.62</v>
      </c>
      <c r="L26" s="210">
        <f>SUM(H26:J26)</f>
        <v>29500.62</v>
      </c>
    </row>
    <row r="27" spans="3:12" ht="13.5" thickBot="1">
      <c r="C27" s="139"/>
      <c r="D27" s="135"/>
      <c r="E27" s="136"/>
      <c r="F27" s="140"/>
      <c r="G27" s="141"/>
      <c r="I27" s="212"/>
      <c r="J27" s="213"/>
      <c r="K27" s="214">
        <f t="shared" si="0"/>
        <v>0</v>
      </c>
      <c r="L27" s="215">
        <f>SUM(H27:J27)</f>
        <v>0</v>
      </c>
    </row>
    <row r="28" spans="2:12" ht="15.75" thickBot="1">
      <c r="B28" s="138" t="s">
        <v>694</v>
      </c>
      <c r="C28" s="184">
        <f>SUM(C3:C27)</f>
        <v>1067605</v>
      </c>
      <c r="D28" s="184">
        <f aca="true" t="shared" si="1" ref="D28:J28">SUM(D3:D27)</f>
        <v>1121423</v>
      </c>
      <c r="E28" s="184">
        <f t="shared" si="1"/>
        <v>1254689</v>
      </c>
      <c r="F28" s="184">
        <f t="shared" si="1"/>
        <v>1308728.59</v>
      </c>
      <c r="G28" s="184">
        <f t="shared" si="1"/>
        <v>2055622.6600000001</v>
      </c>
      <c r="H28" s="216">
        <f t="shared" si="1"/>
        <v>2633152.75</v>
      </c>
      <c r="I28" s="217">
        <f>SUM(I3:I27)</f>
        <v>426663</v>
      </c>
      <c r="J28" s="218">
        <f t="shared" si="1"/>
        <v>-234250</v>
      </c>
      <c r="K28" s="219">
        <f t="shared" si="0"/>
        <v>2825565.75</v>
      </c>
      <c r="L28" s="220">
        <f>SUM(L3:L27)</f>
        <v>2922803.47</v>
      </c>
    </row>
    <row r="29" spans="3:12" ht="13.5" thickTop="1">
      <c r="C29" s="139"/>
      <c r="D29" s="135"/>
      <c r="E29" s="136"/>
      <c r="F29" s="140"/>
      <c r="G29" s="141"/>
      <c r="I29" s="221"/>
      <c r="J29" s="222"/>
      <c r="K29" s="223">
        <f t="shared" si="0"/>
        <v>0</v>
      </c>
      <c r="L29" s="224"/>
    </row>
    <row r="30" spans="1:12" ht="15">
      <c r="A30" s="138" t="s">
        <v>695</v>
      </c>
      <c r="C30" s="139"/>
      <c r="D30" s="135"/>
      <c r="E30" s="136"/>
      <c r="F30" s="140"/>
      <c r="G30" s="141"/>
      <c r="I30" s="208"/>
      <c r="J30" s="205"/>
      <c r="K30" s="209">
        <f t="shared" si="0"/>
        <v>0</v>
      </c>
      <c r="L30" s="207"/>
    </row>
    <row r="31" spans="1:12" ht="12.75">
      <c r="A31">
        <v>25</v>
      </c>
      <c r="B31" t="s">
        <v>621</v>
      </c>
      <c r="C31" s="139">
        <v>342884</v>
      </c>
      <c r="D31" s="135">
        <v>459415</v>
      </c>
      <c r="E31" s="136">
        <v>520036</v>
      </c>
      <c r="F31" s="140">
        <v>582217</v>
      </c>
      <c r="G31" s="141">
        <v>430780.63</v>
      </c>
      <c r="H31" s="137">
        <v>255419.34</v>
      </c>
      <c r="I31" s="208"/>
      <c r="J31" s="205"/>
      <c r="K31" s="209">
        <f t="shared" si="0"/>
        <v>255419.34</v>
      </c>
      <c r="L31" s="207">
        <v>276720.1</v>
      </c>
    </row>
    <row r="32" spans="1:12" ht="12.75">
      <c r="A32">
        <v>44</v>
      </c>
      <c r="B32" t="s">
        <v>637</v>
      </c>
      <c r="C32" s="139">
        <v>3119</v>
      </c>
      <c r="D32" s="135">
        <v>2770</v>
      </c>
      <c r="E32" s="136">
        <v>2215</v>
      </c>
      <c r="F32" s="140">
        <v>2796.74</v>
      </c>
      <c r="G32" s="141">
        <v>2285.82</v>
      </c>
      <c r="H32" s="137">
        <v>3285.44</v>
      </c>
      <c r="I32" s="208"/>
      <c r="J32" s="205"/>
      <c r="K32" s="209">
        <f t="shared" si="0"/>
        <v>3285.44</v>
      </c>
      <c r="L32" s="207">
        <v>2222.65</v>
      </c>
    </row>
    <row r="33" spans="1:12" ht="12.75">
      <c r="A33">
        <v>45</v>
      </c>
      <c r="B33" t="s">
        <v>638</v>
      </c>
      <c r="C33" s="139">
        <v>7357</v>
      </c>
      <c r="D33" s="135">
        <v>10680</v>
      </c>
      <c r="E33" s="136">
        <v>12103</v>
      </c>
      <c r="F33" s="140">
        <v>11014.71</v>
      </c>
      <c r="G33" s="141">
        <v>10583.36</v>
      </c>
      <c r="H33" s="137">
        <v>10739.96</v>
      </c>
      <c r="I33" s="208"/>
      <c r="J33" s="205"/>
      <c r="K33" s="209">
        <f t="shared" si="0"/>
        <v>10739.96</v>
      </c>
      <c r="L33" s="207">
        <v>10739.96</v>
      </c>
    </row>
    <row r="34" spans="1:12" ht="12.75">
      <c r="A34">
        <v>68</v>
      </c>
      <c r="B34" t="s">
        <v>641</v>
      </c>
      <c r="C34" s="139">
        <v>309</v>
      </c>
      <c r="D34" s="135">
        <v>310</v>
      </c>
      <c r="E34" s="136">
        <v>330</v>
      </c>
      <c r="F34" s="140">
        <v>330</v>
      </c>
      <c r="G34" s="141">
        <v>330.27</v>
      </c>
      <c r="H34" s="137">
        <v>349.34</v>
      </c>
      <c r="I34" s="208"/>
      <c r="J34" s="205"/>
      <c r="K34" s="209">
        <f t="shared" si="0"/>
        <v>349.34</v>
      </c>
      <c r="L34" s="207">
        <v>349.66</v>
      </c>
    </row>
    <row r="35" spans="1:12" ht="13.5" thickBot="1">
      <c r="A35">
        <v>70</v>
      </c>
      <c r="B35" t="s">
        <v>642</v>
      </c>
      <c r="C35" s="139">
        <v>147664</v>
      </c>
      <c r="D35" s="135">
        <v>153803</v>
      </c>
      <c r="E35" s="136">
        <v>160847</v>
      </c>
      <c r="F35" s="140">
        <v>166264</v>
      </c>
      <c r="G35" s="141">
        <v>164351</v>
      </c>
      <c r="H35" s="137">
        <v>171515.46</v>
      </c>
      <c r="I35" s="212"/>
      <c r="J35" s="213"/>
      <c r="K35" s="214">
        <f t="shared" si="0"/>
        <v>171515.46</v>
      </c>
      <c r="L35" s="225">
        <v>144217.06</v>
      </c>
    </row>
    <row r="36" spans="2:12" ht="15.75" thickBot="1">
      <c r="B36" s="138" t="s">
        <v>696</v>
      </c>
      <c r="C36" s="186">
        <f>SUM(C31:C35)</f>
        <v>501333</v>
      </c>
      <c r="D36" s="187">
        <f aca="true" t="shared" si="2" ref="D36:L36">SUM(D31:D35)</f>
        <v>626978</v>
      </c>
      <c r="E36" s="188">
        <f t="shared" si="2"/>
        <v>695531</v>
      </c>
      <c r="F36" s="185">
        <f t="shared" si="2"/>
        <v>762622.45</v>
      </c>
      <c r="G36" s="184">
        <f t="shared" si="2"/>
        <v>608331.0800000001</v>
      </c>
      <c r="H36" s="226">
        <f t="shared" si="2"/>
        <v>441309.54000000004</v>
      </c>
      <c r="I36" s="216">
        <f t="shared" si="2"/>
        <v>0</v>
      </c>
      <c r="J36" s="216">
        <f t="shared" si="2"/>
        <v>0</v>
      </c>
      <c r="K36" s="216">
        <f t="shared" si="2"/>
        <v>441309.54000000004</v>
      </c>
      <c r="L36" s="227">
        <f t="shared" si="2"/>
        <v>434249.43</v>
      </c>
    </row>
    <row r="37" ht="13.5" thickTop="1"/>
  </sheetData>
  <sheetProtection/>
  <mergeCells count="1">
    <mergeCell ref="I1:L1"/>
  </mergeCells>
  <printOptions/>
  <pageMargins left="0.7" right="0.7" top="0.75" bottom="0.75" header="0.3" footer="0.3"/>
  <pageSetup horizontalDpi="600" verticalDpi="600" orientation="landscape" scale="70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2">
      <selection activeCell="O23" sqref="O23"/>
    </sheetView>
  </sheetViews>
  <sheetFormatPr defaultColWidth="9.140625" defaultRowHeight="12.75"/>
  <cols>
    <col min="1" max="1" width="3.140625" style="111" customWidth="1"/>
    <col min="2" max="2" width="5.140625" style="111" customWidth="1"/>
    <col min="3" max="3" width="10.7109375" style="111" customWidth="1"/>
    <col min="4" max="4" width="20.8515625" style="111" customWidth="1"/>
    <col min="5" max="5" width="15.140625" style="118" customWidth="1"/>
    <col min="6" max="6" width="4.00390625" style="111" customWidth="1"/>
    <col min="7" max="7" width="13.00390625" style="118" customWidth="1"/>
    <col min="8" max="8" width="3.28125" style="111" customWidth="1"/>
    <col min="9" max="9" width="12.421875" style="118" customWidth="1"/>
    <col min="10" max="10" width="3.28125" style="111" customWidth="1"/>
    <col min="11" max="11" width="14.421875" style="111" customWidth="1"/>
    <col min="12" max="12" width="5.140625" style="111" customWidth="1"/>
    <col min="13" max="13" width="13.8515625" style="111" customWidth="1"/>
    <col min="14" max="14" width="5.140625" style="111" customWidth="1"/>
    <col min="15" max="15" width="16.28125" style="111" customWidth="1"/>
    <col min="16" max="16" width="11.57421875" style="111" customWidth="1"/>
    <col min="17" max="16384" width="9.140625" style="111" customWidth="1"/>
  </cols>
  <sheetData>
    <row r="1" spans="1:9" ht="21">
      <c r="A1" s="228" t="s">
        <v>725</v>
      </c>
      <c r="B1" s="228"/>
      <c r="C1" s="228"/>
      <c r="D1" s="228"/>
      <c r="E1" s="229"/>
      <c r="F1" s="228"/>
      <c r="G1" s="229"/>
      <c r="H1" s="228"/>
      <c r="I1" s="229"/>
    </row>
    <row r="2" spans="5:15" s="108" customFormat="1" ht="21.75" customHeight="1">
      <c r="E2" s="109" t="s">
        <v>603</v>
      </c>
      <c r="G2" s="109" t="s">
        <v>604</v>
      </c>
      <c r="I2" s="110" t="s">
        <v>604</v>
      </c>
      <c r="J2" s="110"/>
      <c r="K2" s="110" t="s">
        <v>719</v>
      </c>
      <c r="L2" s="110"/>
      <c r="M2" s="110" t="s">
        <v>719</v>
      </c>
      <c r="O2" s="230" t="s">
        <v>719</v>
      </c>
    </row>
    <row r="3" spans="2:15" ht="61.5" customHeight="1" thickBot="1">
      <c r="B3" s="112" t="s">
        <v>726</v>
      </c>
      <c r="E3" s="142" t="s">
        <v>727</v>
      </c>
      <c r="G3" s="142" t="s">
        <v>728</v>
      </c>
      <c r="I3" s="142" t="s">
        <v>729</v>
      </c>
      <c r="J3" s="142"/>
      <c r="K3" s="142" t="s">
        <v>722</v>
      </c>
      <c r="L3" s="142"/>
      <c r="M3" s="142" t="s">
        <v>730</v>
      </c>
      <c r="O3" s="231" t="s">
        <v>748</v>
      </c>
    </row>
    <row r="4" spans="1:15" ht="15.75">
      <c r="A4" s="113" t="s">
        <v>605</v>
      </c>
      <c r="B4" s="113"/>
      <c r="C4" s="113"/>
      <c r="E4" s="114">
        <v>940838</v>
      </c>
      <c r="F4" s="115"/>
      <c r="G4" s="116"/>
      <c r="H4" s="115"/>
      <c r="I4" s="116"/>
      <c r="J4" s="116"/>
      <c r="K4" s="116"/>
      <c r="L4" s="116"/>
      <c r="M4" s="116"/>
      <c r="N4" s="115"/>
      <c r="O4" s="232"/>
    </row>
    <row r="5" spans="2:15" ht="15.75">
      <c r="B5" s="111" t="s">
        <v>731</v>
      </c>
      <c r="E5" s="117"/>
      <c r="G5" s="118">
        <v>460058</v>
      </c>
      <c r="J5" s="118"/>
      <c r="K5" s="118"/>
      <c r="L5" s="118"/>
      <c r="M5" s="118"/>
      <c r="O5" s="233"/>
    </row>
    <row r="6" spans="2:15" ht="16.5" thickBot="1">
      <c r="B6" s="111" t="s">
        <v>732</v>
      </c>
      <c r="E6" s="117"/>
      <c r="G6" s="118">
        <v>-202050</v>
      </c>
      <c r="J6" s="118"/>
      <c r="K6" s="118">
        <v>-500000</v>
      </c>
      <c r="L6" s="118"/>
      <c r="M6" s="118">
        <v>-422000.49</v>
      </c>
      <c r="O6" s="233"/>
    </row>
    <row r="7" spans="1:15" ht="16.5" thickBot="1">
      <c r="A7" s="119"/>
      <c r="B7" s="119"/>
      <c r="C7" s="119"/>
      <c r="D7" s="111" t="s">
        <v>606</v>
      </c>
      <c r="E7" s="120">
        <f>SUM(E4:E6)</f>
        <v>940838</v>
      </c>
      <c r="F7" s="121"/>
      <c r="G7" s="122">
        <f>SUM(G4:G6)</f>
        <v>258008</v>
      </c>
      <c r="H7" s="121"/>
      <c r="I7" s="122">
        <f>SUM(E7+G7)</f>
        <v>1198846</v>
      </c>
      <c r="J7" s="122"/>
      <c r="K7" s="122">
        <f>SUM(K4:K6)</f>
        <v>-500000</v>
      </c>
      <c r="L7" s="122"/>
      <c r="M7" s="122">
        <f>SUM(M4:M6)</f>
        <v>-422000.49</v>
      </c>
      <c r="N7" s="121"/>
      <c r="O7" s="234">
        <f>SUM(I7:M7)</f>
        <v>276845.51</v>
      </c>
    </row>
    <row r="8" spans="1:15" ht="15.75">
      <c r="A8" s="113"/>
      <c r="B8" s="113"/>
      <c r="C8" s="113"/>
      <c r="E8" s="117"/>
      <c r="J8" s="118"/>
      <c r="K8" s="118"/>
      <c r="L8" s="118"/>
      <c r="M8" s="118"/>
      <c r="O8" s="233"/>
    </row>
    <row r="9" spans="1:15" ht="15.75">
      <c r="A9" s="113" t="s">
        <v>607</v>
      </c>
      <c r="B9" s="113"/>
      <c r="C9" s="113"/>
      <c r="E9" s="117">
        <v>848517</v>
      </c>
      <c r="J9" s="118"/>
      <c r="K9" s="118"/>
      <c r="L9" s="118"/>
      <c r="M9" s="118"/>
      <c r="O9" s="233"/>
    </row>
    <row r="10" spans="1:15" ht="15.75">
      <c r="A10" s="113"/>
      <c r="B10" s="111" t="s">
        <v>731</v>
      </c>
      <c r="C10" s="113"/>
      <c r="E10" s="117"/>
      <c r="G10" s="118">
        <v>-96149</v>
      </c>
      <c r="J10" s="118"/>
      <c r="K10" s="118"/>
      <c r="L10" s="118"/>
      <c r="M10" s="118"/>
      <c r="O10" s="233"/>
    </row>
    <row r="11" spans="2:15" ht="15.75">
      <c r="B11" s="111" t="s">
        <v>733</v>
      </c>
      <c r="E11" s="117"/>
      <c r="G11" s="118">
        <v>597079</v>
      </c>
      <c r="J11" s="118"/>
      <c r="K11" s="118"/>
      <c r="L11" s="118"/>
      <c r="M11" s="118"/>
      <c r="O11" s="233"/>
    </row>
    <row r="12" spans="5:15" ht="15.75">
      <c r="E12" s="117"/>
      <c r="J12" s="118"/>
      <c r="K12" s="118"/>
      <c r="L12" s="118"/>
      <c r="M12" s="118"/>
      <c r="O12" s="233"/>
    </row>
    <row r="13" spans="5:15" ht="16.5" thickBot="1">
      <c r="E13" s="117"/>
      <c r="G13" s="111"/>
      <c r="J13" s="118"/>
      <c r="K13" s="118"/>
      <c r="L13" s="118"/>
      <c r="M13" s="118"/>
      <c r="O13" s="233"/>
    </row>
    <row r="14" spans="1:15" ht="16.5" thickBot="1">
      <c r="A14" s="119"/>
      <c r="B14" s="119"/>
      <c r="C14" s="119"/>
      <c r="D14" s="111" t="s">
        <v>606</v>
      </c>
      <c r="E14" s="120">
        <f>SUM(E9:E13)</f>
        <v>848517</v>
      </c>
      <c r="F14" s="121"/>
      <c r="G14" s="122">
        <f>SUM(G9:G13)</f>
        <v>500930</v>
      </c>
      <c r="H14" s="121"/>
      <c r="I14" s="122">
        <f>SUM(E14+G14)</f>
        <v>1349447</v>
      </c>
      <c r="J14" s="123"/>
      <c r="K14" s="122">
        <f>SUM(K10:K13)</f>
        <v>0</v>
      </c>
      <c r="L14" s="121"/>
      <c r="M14" s="122">
        <f>SUM(M10:M13)</f>
        <v>0</v>
      </c>
      <c r="N14" s="121"/>
      <c r="O14" s="122">
        <f>SUM(I14:M14)</f>
        <v>1349447</v>
      </c>
    </row>
    <row r="15" spans="1:15" ht="16.5" thickBot="1">
      <c r="A15" s="113"/>
      <c r="B15" s="113"/>
      <c r="C15" s="113"/>
      <c r="E15" s="117"/>
      <c r="J15" s="118"/>
      <c r="K15" s="118"/>
      <c r="L15" s="118"/>
      <c r="M15" s="118"/>
      <c r="O15" s="233"/>
    </row>
    <row r="16" spans="1:15" ht="16.5" thickBot="1">
      <c r="A16" s="119"/>
      <c r="B16" s="119"/>
      <c r="C16" s="119"/>
      <c r="D16" s="111" t="s">
        <v>608</v>
      </c>
      <c r="E16" s="124">
        <f>SUM(E7+E14)</f>
        <v>1789355</v>
      </c>
      <c r="F16" s="125"/>
      <c r="G16" s="124">
        <f>SUM(G7+G14)</f>
        <v>758938</v>
      </c>
      <c r="H16" s="125"/>
      <c r="I16" s="124">
        <f>SUM(I7+I14)</f>
        <v>2548293</v>
      </c>
      <c r="J16" s="124"/>
      <c r="K16" s="124">
        <f>SUM(K7+K14)</f>
        <v>-500000</v>
      </c>
      <c r="L16" s="124"/>
      <c r="M16" s="124">
        <f>SUM(M7+M14)</f>
        <v>-422000.49</v>
      </c>
      <c r="N16" s="124"/>
      <c r="O16" s="235">
        <f>SUM(O7+O14)</f>
        <v>1626292.51</v>
      </c>
    </row>
    <row r="17" spans="1:15" ht="16.5" thickTop="1">
      <c r="A17" s="119"/>
      <c r="B17" s="119"/>
      <c r="C17" s="119"/>
      <c r="E17" s="117"/>
      <c r="F17" s="236"/>
      <c r="G17" s="117"/>
      <c r="H17" s="236"/>
      <c r="I17" s="237"/>
      <c r="J17" s="237"/>
      <c r="K17" s="237"/>
      <c r="L17" s="237"/>
      <c r="M17" s="237"/>
      <c r="N17" s="237"/>
      <c r="O17" s="233"/>
    </row>
    <row r="18" spans="1:10" ht="15.75">
      <c r="A18" s="238" t="s">
        <v>609</v>
      </c>
      <c r="B18" s="238"/>
      <c r="C18" s="238"/>
      <c r="D18" s="239"/>
      <c r="E18" s="239"/>
      <c r="F18" s="239"/>
      <c r="G18" s="239"/>
      <c r="H18" s="239"/>
      <c r="I18" s="239"/>
      <c r="J18" s="239"/>
    </row>
    <row r="19" spans="1:10" ht="15.75">
      <c r="A19" s="238"/>
      <c r="B19" s="238" t="s">
        <v>610</v>
      </c>
      <c r="C19" s="238"/>
      <c r="D19" s="239"/>
      <c r="E19" s="239"/>
      <c r="F19" s="239"/>
      <c r="G19" s="239"/>
      <c r="H19" s="239"/>
      <c r="I19" s="239"/>
      <c r="J19" s="239"/>
    </row>
    <row r="20" spans="1:10" ht="15.75">
      <c r="A20" s="239"/>
      <c r="B20" s="238" t="s">
        <v>611</v>
      </c>
      <c r="C20" s="238"/>
      <c r="D20" s="239"/>
      <c r="E20" s="239"/>
      <c r="F20" s="239"/>
      <c r="G20" s="239"/>
      <c r="H20" s="239"/>
      <c r="I20" s="239"/>
      <c r="J20" s="239"/>
    </row>
    <row r="21" spans="1:10" ht="15.75">
      <c r="A21" s="239"/>
      <c r="B21" s="238" t="s">
        <v>734</v>
      </c>
      <c r="C21" s="238"/>
      <c r="D21" s="239"/>
      <c r="E21" s="239"/>
      <c r="F21" s="239"/>
      <c r="G21" s="239"/>
      <c r="H21" s="239"/>
      <c r="I21" s="239"/>
      <c r="J21" s="239"/>
    </row>
    <row r="22" spans="1:10" ht="15.75">
      <c r="A22" s="238"/>
      <c r="B22" s="238"/>
      <c r="C22" s="238"/>
      <c r="D22" s="239"/>
      <c r="E22" s="239"/>
      <c r="F22" s="239"/>
      <c r="G22" s="239"/>
      <c r="H22" s="239"/>
      <c r="I22" s="239"/>
      <c r="J22" s="239"/>
    </row>
    <row r="23" spans="1:10" ht="15.75">
      <c r="A23" s="238" t="s">
        <v>607</v>
      </c>
      <c r="B23" s="238"/>
      <c r="C23" s="238"/>
      <c r="D23" s="238"/>
      <c r="E23" s="240"/>
      <c r="F23" s="238"/>
      <c r="G23" s="240"/>
      <c r="H23" s="240"/>
      <c r="I23" s="240"/>
      <c r="J23" s="238"/>
    </row>
    <row r="24" spans="1:10" ht="15.75">
      <c r="A24" s="238"/>
      <c r="B24" s="238" t="s">
        <v>612</v>
      </c>
      <c r="C24" s="238"/>
      <c r="D24" s="238"/>
      <c r="E24" s="240"/>
      <c r="F24" s="238"/>
      <c r="G24" s="240"/>
      <c r="H24" s="240"/>
      <c r="I24" s="240"/>
      <c r="J24" s="238"/>
    </row>
  </sheetData>
  <sheetProtection/>
  <printOptions/>
  <pageMargins left="0.7" right="0.7" top="0.75" bottom="0.75" header="0.3" footer="0.3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2023-10-06T21:03:11Z</cp:lastPrinted>
  <dcterms:created xsi:type="dcterms:W3CDTF">2007-10-03T17:26:38Z</dcterms:created>
  <dcterms:modified xsi:type="dcterms:W3CDTF">2023-10-06T21:06:54Z</dcterms:modified>
  <cp:category/>
  <cp:version/>
  <cp:contentType/>
  <cp:contentStatus/>
</cp:coreProperties>
</file>