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615" windowWidth="11175" windowHeight="838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8" i="1" l="1"/>
  <c r="G31" i="1" l="1"/>
  <c r="E19" i="1"/>
  <c r="G14" i="1"/>
  <c r="G21" i="1"/>
  <c r="E11" i="1"/>
  <c r="E9" i="1"/>
  <c r="E10" i="1"/>
  <c r="E7" i="1"/>
  <c r="E28" i="1" l="1"/>
  <c r="G33" i="1" l="1"/>
</calcChain>
</file>

<file path=xl/sharedStrings.xml><?xml version="1.0" encoding="utf-8"?>
<sst xmlns="http://schemas.openxmlformats.org/spreadsheetml/2006/main" count="47" uniqueCount="41">
  <si>
    <t>TOWN OF RICHMOND WASTEWATER TREATMENT FACILITY</t>
  </si>
  <si>
    <t>July 2019 Bill for: Stone Corral Brewery</t>
  </si>
  <si>
    <t xml:space="preserve">C/O Peter &amp; Heidi Bormann Huntington Road Acct. # 1760   </t>
  </si>
  <si>
    <t>Monthly</t>
  </si>
  <si>
    <t>Costs</t>
  </si>
  <si>
    <t>mg/L</t>
  </si>
  <si>
    <t>lbs</t>
  </si>
  <si>
    <t xml:space="preserve">  Excess loading (total BOD lbs – normal load)</t>
  </si>
  <si>
    <t>BOD cost calculation:</t>
  </si>
  <si>
    <t>/lb.</t>
  </si>
  <si>
    <t>MONTHLY BOD COST ABOVE NORMAL LOAD</t>
  </si>
  <si>
    <t>gallons</t>
  </si>
  <si>
    <t>minus beer produced</t>
  </si>
  <si>
    <t>minus high strength beer waste (HSBW)</t>
  </si>
  <si>
    <t>minus solids from holding tank (SFHT)</t>
  </si>
  <si>
    <t>Total wastewater to be billed for flow:</t>
  </si>
  <si>
    <t>MONTHLY FLOW COST</t>
  </si>
  <si>
    <t>TOTAL, ALL REGULAR COSTS TO BE BILLED FOR THIS MONTH</t>
  </si>
  <si>
    <t>Total wastewater budget:</t>
  </si>
  <si>
    <t xml:space="preserve">Wastewater Administration        </t>
  </si>
  <si>
    <t xml:space="preserve">Wastewater Flow Costs              </t>
  </si>
  <si>
    <t xml:space="preserve">Wastewater Capital Costs           </t>
  </si>
  <si>
    <t xml:space="preserve">Total                                            </t>
  </si>
  <si>
    <t>At 365 Days, 5/1/18 – 4/30/19;   Total Influent BOD Pounds = 180,758 lb/BOD/yr</t>
  </si>
  <si>
    <t>Surcharge Rate for BOD = $152,700/180,758 or $0.85</t>
  </si>
  <si>
    <t>Biochemical Oxygen Demand (BOD)</t>
  </si>
  <si>
    <t>Base Rate Charges</t>
  </si>
  <si>
    <t>MONTHLY BASE RATE CHARGES</t>
  </si>
  <si>
    <t>Flow Charges</t>
  </si>
  <si>
    <t xml:space="preserve">  Monthly Flow in MGD for BOD</t>
  </si>
  <si>
    <t xml:space="preserve">  Flow Gallons for the Month</t>
  </si>
  <si>
    <t xml:space="preserve">  Total BOD lbs (monthly flow in MGD X 8.34 X BOD strength)</t>
  </si>
  <si>
    <t xml:space="preserve">  Less normal load (monthly flow in MGD X 8.34 X 250 BOD strength)</t>
  </si>
  <si>
    <t xml:space="preserve">Wastewater Load Costs (WWLC)           </t>
  </si>
  <si>
    <t>Commercial/Government Wastewater base rate</t>
  </si>
  <si>
    <t>Water usage for the month based on water meter</t>
  </si>
  <si>
    <t>Commercial metered rate Wastewater rate per 1000 gallons</t>
  </si>
  <si>
    <t xml:space="preserve">  BOD strength per state report, mg/L:</t>
  </si>
  <si>
    <t>WWLC / lbs of BOD per yr for the WWTF)</t>
  </si>
  <si>
    <t>Monthly Base Rate for Industry</t>
  </si>
  <si>
    <t>Fee to reserve loading (15% x Monthly Base Rate for Industryl)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</si>
</sst>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#,##0.000000"/>
    <numFmt numFmtId="165" formatCode="0.0"/>
    <numFmt numFmtId="166" formatCode="&quot; $&quot;* #,##0.00\ ;&quot; $&quot;* \(#,##0.00\);&quot; $&quot;* \-#\ ;@\ "/>
  </numFmts>
  <fonts count="14" x14ac:knownFonts="1">
    <font>
      <sz val="10"/>
      <color rgb="FF000000"/>
      <name val="Arial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2"/>
      <color theme="1"/>
      <name val="Arial"/>
      <family val="2"/>
    </font>
    <font>
      <u/>
      <sz val="12"/>
      <color theme="1"/>
      <name val="Arial"/>
      <family val="2"/>
    </font>
    <font>
      <u/>
      <sz val="10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Calibri"/>
      <family val="2"/>
    </font>
    <font>
      <sz val="8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 applyAlignment="1"/>
    <xf numFmtId="164" fontId="2" fillId="0" borderId="0" xfId="0" applyNumberFormat="1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>
      <alignment horizontal="center"/>
    </xf>
    <xf numFmtId="0" fontId="5" fillId="0" borderId="1" xfId="0" applyFont="1" applyBorder="1" applyAlignment="1"/>
    <xf numFmtId="0" fontId="5" fillId="0" borderId="2" xfId="0" applyFont="1" applyBorder="1" applyAlignment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/>
    <xf numFmtId="0" fontId="5" fillId="0" borderId="5" xfId="0" applyFont="1" applyBorder="1" applyAlignment="1"/>
    <xf numFmtId="0" fontId="6" fillId="0" borderId="5" xfId="0" applyFont="1" applyBorder="1" applyAlignment="1"/>
    <xf numFmtId="0" fontId="5" fillId="0" borderId="6" xfId="0" applyFont="1" applyBorder="1" applyAlignment="1">
      <alignment horizontal="center"/>
    </xf>
    <xf numFmtId="0" fontId="5" fillId="0" borderId="6" xfId="0" applyFont="1" applyBorder="1" applyAlignment="1"/>
    <xf numFmtId="165" fontId="5" fillId="0" borderId="5" xfId="0" applyNumberFormat="1" applyFont="1" applyBorder="1" applyAlignment="1"/>
    <xf numFmtId="0" fontId="2" fillId="0" borderId="5" xfId="0" applyFont="1" applyBorder="1" applyAlignment="1">
      <alignment horizontal="center"/>
    </xf>
    <xf numFmtId="0" fontId="5" fillId="0" borderId="7" xfId="0" applyFont="1" applyBorder="1" applyAlignment="1"/>
    <xf numFmtId="0" fontId="5" fillId="0" borderId="8" xfId="0" applyFont="1" applyBorder="1" applyAlignment="1"/>
    <xf numFmtId="166" fontId="5" fillId="0" borderId="9" xfId="0" applyNumberFormat="1" applyFont="1" applyBorder="1" applyAlignment="1"/>
    <xf numFmtId="0" fontId="5" fillId="0" borderId="10" xfId="0" applyFont="1" applyBorder="1" applyAlignment="1"/>
    <xf numFmtId="0" fontId="5" fillId="0" borderId="11" xfId="0" applyFont="1" applyBorder="1" applyAlignment="1"/>
    <xf numFmtId="0" fontId="5" fillId="0" borderId="12" xfId="0" applyFont="1" applyBorder="1" applyAlignment="1"/>
    <xf numFmtId="0" fontId="5" fillId="0" borderId="1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4" fontId="5" fillId="0" borderId="5" xfId="0" applyNumberFormat="1" applyFont="1" applyBorder="1" applyAlignment="1">
      <alignment horizontal="center"/>
    </xf>
    <xf numFmtId="3" fontId="5" fillId="0" borderId="5" xfId="0" applyNumberFormat="1" applyFont="1" applyBorder="1" applyAlignment="1"/>
    <xf numFmtId="1" fontId="5" fillId="0" borderId="5" xfId="0" applyNumberFormat="1" applyFont="1" applyBorder="1" applyAlignment="1"/>
    <xf numFmtId="1" fontId="2" fillId="0" borderId="5" xfId="0" applyNumberFormat="1" applyFont="1" applyBorder="1" applyAlignment="1"/>
    <xf numFmtId="2" fontId="5" fillId="0" borderId="5" xfId="0" applyNumberFormat="1" applyFont="1" applyBorder="1" applyAlignment="1"/>
    <xf numFmtId="0" fontId="10" fillId="0" borderId="5" xfId="0" applyFont="1" applyBorder="1" applyAlignment="1"/>
    <xf numFmtId="0" fontId="10" fillId="0" borderId="11" xfId="0" applyFont="1" applyBorder="1" applyAlignment="1"/>
    <xf numFmtId="0" fontId="5" fillId="0" borderId="13" xfId="0" applyFont="1" applyBorder="1" applyAlignment="1"/>
    <xf numFmtId="0" fontId="5" fillId="0" borderId="14" xfId="0" applyFont="1" applyBorder="1" applyAlignment="1"/>
    <xf numFmtId="166" fontId="5" fillId="0" borderId="15" xfId="0" applyNumberFormat="1" applyFont="1" applyBorder="1" applyAlignment="1"/>
    <xf numFmtId="0" fontId="4" fillId="0" borderId="17" xfId="0" applyFont="1" applyBorder="1" applyAlignment="1"/>
    <xf numFmtId="0" fontId="5" fillId="0" borderId="17" xfId="0" applyFont="1" applyBorder="1" applyAlignment="1"/>
    <xf numFmtId="166" fontId="5" fillId="0" borderId="16" xfId="0" applyNumberFormat="1" applyFont="1" applyBorder="1" applyAlignment="1"/>
    <xf numFmtId="0" fontId="10" fillId="0" borderId="8" xfId="0" applyFont="1" applyBorder="1" applyAlignment="1"/>
    <xf numFmtId="0" fontId="10" fillId="0" borderId="18" xfId="0" applyFont="1" applyBorder="1" applyAlignment="1"/>
    <xf numFmtId="0" fontId="5" fillId="0" borderId="18" xfId="0" applyFont="1" applyBorder="1" applyAlignment="1"/>
    <xf numFmtId="0" fontId="11" fillId="0" borderId="0" xfId="0" applyFont="1"/>
    <xf numFmtId="0" fontId="12" fillId="0" borderId="5" xfId="0" applyFont="1" applyBorder="1" applyAlignment="1"/>
    <xf numFmtId="44" fontId="5" fillId="0" borderId="5" xfId="0" applyNumberFormat="1" applyFont="1" applyBorder="1" applyAlignment="1">
      <alignment horizontal="center"/>
    </xf>
    <xf numFmtId="165" fontId="13" fillId="0" borderId="5" xfId="0" applyNumberFormat="1" applyFont="1" applyBorder="1" applyAlignment="1"/>
    <xf numFmtId="44" fontId="13" fillId="0" borderId="5" xfId="0" applyNumberFormat="1" applyFont="1" applyBorder="1" applyAlignment="1"/>
    <xf numFmtId="44" fontId="5" fillId="0" borderId="5" xfId="0" applyNumberFormat="1" applyFont="1" applyBorder="1" applyAlignment="1"/>
    <xf numFmtId="0" fontId="5" fillId="0" borderId="19" xfId="0" applyFont="1" applyBorder="1" applyAlignment="1"/>
    <xf numFmtId="166" fontId="2" fillId="0" borderId="20" xfId="0" applyNumberFormat="1" applyFont="1" applyBorder="1" applyAlignment="1"/>
    <xf numFmtId="0" fontId="5" fillId="0" borderId="0" xfId="0" applyFont="1" applyBorder="1" applyAlignment="1"/>
    <xf numFmtId="0" fontId="0" fillId="0" borderId="0" xfId="0" applyFont="1" applyBorder="1" applyAlignment="1"/>
    <xf numFmtId="0" fontId="11" fillId="0" borderId="0" xfId="0" applyFont="1" applyBorder="1"/>
    <xf numFmtId="0" fontId="7" fillId="0" borderId="0" xfId="0" applyFont="1" applyBorder="1" applyAlignment="1"/>
    <xf numFmtId="0" fontId="3" fillId="0" borderId="0" xfId="0" applyFont="1" applyBorder="1"/>
    <xf numFmtId="0" fontId="8" fillId="0" borderId="0" xfId="0" applyFont="1" applyBorder="1" applyAlignment="1"/>
    <xf numFmtId="0" fontId="9" fillId="0" borderId="0" xfId="0" applyFont="1" applyBorder="1" applyAlignment="1"/>
    <xf numFmtId="0" fontId="5" fillId="0" borderId="21" xfId="0" applyFont="1" applyBorder="1" applyAlignment="1"/>
    <xf numFmtId="0" fontId="5" fillId="0" borderId="22" xfId="0" applyFont="1" applyBorder="1" applyAlignment="1"/>
    <xf numFmtId="0" fontId="0" fillId="0" borderId="22" xfId="0" applyFont="1" applyBorder="1" applyAlignment="1"/>
    <xf numFmtId="0" fontId="0" fillId="0" borderId="23" xfId="0" applyFont="1" applyBorder="1" applyAlignment="1"/>
    <xf numFmtId="0" fontId="5" fillId="0" borderId="24" xfId="0" applyFont="1" applyBorder="1" applyAlignment="1"/>
    <xf numFmtId="0" fontId="0" fillId="0" borderId="25" xfId="0" applyFont="1" applyBorder="1" applyAlignment="1"/>
    <xf numFmtId="0" fontId="7" fillId="0" borderId="24" xfId="0" applyFont="1" applyBorder="1" applyAlignment="1"/>
    <xf numFmtId="0" fontId="7" fillId="0" borderId="26" xfId="0" applyFont="1" applyBorder="1" applyAlignment="1"/>
    <xf numFmtId="0" fontId="0" fillId="0" borderId="27" xfId="0" applyFont="1" applyBorder="1" applyAlignment="1"/>
    <xf numFmtId="0" fontId="7" fillId="0" borderId="27" xfId="0" applyFont="1" applyBorder="1" applyAlignment="1"/>
    <xf numFmtId="0" fontId="3" fillId="0" borderId="27" xfId="0" applyFont="1" applyBorder="1"/>
    <xf numFmtId="0" fontId="0" fillId="0" borderId="28" xfId="0" applyFont="1" applyBorder="1" applyAlignment="1"/>
    <xf numFmtId="0" fontId="7" fillId="0" borderId="29" xfId="0" applyFont="1" applyBorder="1" applyAlignment="1"/>
    <xf numFmtId="0" fontId="0" fillId="0" borderId="30" xfId="0" applyFont="1" applyBorder="1" applyAlignment="1"/>
    <xf numFmtId="0" fontId="7" fillId="0" borderId="30" xfId="0" applyFont="1" applyBorder="1" applyAlignment="1"/>
    <xf numFmtId="0" fontId="0" fillId="0" borderId="31" xfId="0" applyFont="1" applyBorder="1" applyAlignment="1"/>
    <xf numFmtId="0" fontId="8" fillId="0" borderId="24" xfId="0" applyFont="1" applyBorder="1" applyAlignment="1"/>
    <xf numFmtId="0" fontId="7" fillId="0" borderId="0" xfId="0" applyFont="1" applyFill="1" applyBorder="1" applyAlignment="1"/>
    <xf numFmtId="0" fontId="3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9"/>
  <sheetViews>
    <sheetView tabSelected="1" zoomScaleNormal="100" workbookViewId="0">
      <selection activeCell="J31" sqref="J31"/>
    </sheetView>
  </sheetViews>
  <sheetFormatPr defaultColWidth="14.42578125" defaultRowHeight="15" customHeight="1" x14ac:dyDescent="0.2"/>
  <cols>
    <col min="1" max="1" width="2.28515625" customWidth="1"/>
    <col min="2" max="2" width="2" customWidth="1"/>
    <col min="3" max="3" width="44.42578125" customWidth="1"/>
    <col min="4" max="4" width="9" customWidth="1"/>
    <col min="5" max="5" width="12.28515625" customWidth="1"/>
    <col min="6" max="6" width="9" customWidth="1"/>
    <col min="7" max="7" width="11.28515625" customWidth="1"/>
    <col min="8" max="26" width="8.7109375" customWidth="1"/>
  </cols>
  <sheetData>
    <row r="1" spans="1:7" ht="15" customHeight="1" x14ac:dyDescent="0.25">
      <c r="A1" s="1" t="s">
        <v>0</v>
      </c>
    </row>
    <row r="2" spans="1:7" ht="12.75" customHeight="1" x14ac:dyDescent="0.2">
      <c r="A2" s="2" t="s">
        <v>1</v>
      </c>
      <c r="C2" s="2"/>
      <c r="D2" s="42"/>
      <c r="G2" s="3"/>
    </row>
    <row r="3" spans="1:7" ht="13.5" customHeight="1" x14ac:dyDescent="0.2">
      <c r="A3" s="4" t="s">
        <v>2</v>
      </c>
      <c r="G3" s="5"/>
    </row>
    <row r="4" spans="1:7" ht="12.75" customHeight="1" x14ac:dyDescent="0.2">
      <c r="A4" s="6"/>
      <c r="B4" s="7"/>
      <c r="C4" s="7"/>
      <c r="D4" s="8"/>
      <c r="E4" s="7"/>
      <c r="F4" s="7"/>
      <c r="G4" s="9" t="s">
        <v>3</v>
      </c>
    </row>
    <row r="5" spans="1:7" ht="12.75" customHeight="1" x14ac:dyDescent="0.2">
      <c r="A5" s="10"/>
      <c r="B5" s="11"/>
      <c r="C5" s="31" t="s">
        <v>25</v>
      </c>
      <c r="D5" s="11"/>
      <c r="E5" s="11"/>
      <c r="F5" s="11"/>
      <c r="G5" s="13" t="s">
        <v>4</v>
      </c>
    </row>
    <row r="6" spans="1:7" ht="12.75" customHeight="1" x14ac:dyDescent="0.2">
      <c r="A6" s="10"/>
      <c r="B6" s="11"/>
      <c r="C6" s="43" t="s">
        <v>30</v>
      </c>
      <c r="D6" s="11"/>
      <c r="E6" s="11">
        <v>3525</v>
      </c>
      <c r="F6" s="11"/>
      <c r="G6" s="13"/>
    </row>
    <row r="7" spans="1:7" ht="12.75" customHeight="1" x14ac:dyDescent="0.2">
      <c r="A7" s="10"/>
      <c r="B7" s="11"/>
      <c r="C7" s="43" t="s">
        <v>29</v>
      </c>
      <c r="D7" s="11"/>
      <c r="E7" s="11">
        <f>SUM(E6/1000000)</f>
        <v>3.5249999999999999E-3</v>
      </c>
      <c r="F7" s="11"/>
      <c r="G7" s="13"/>
    </row>
    <row r="8" spans="1:7" ht="12.75" customHeight="1" x14ac:dyDescent="0.2">
      <c r="A8" s="10"/>
      <c r="B8" s="11"/>
      <c r="C8" s="12" t="s">
        <v>37</v>
      </c>
      <c r="D8" s="11"/>
      <c r="E8" s="11">
        <v>2334</v>
      </c>
      <c r="F8" s="11" t="s">
        <v>5</v>
      </c>
      <c r="G8" s="14"/>
    </row>
    <row r="9" spans="1:7" ht="12.75" customHeight="1" x14ac:dyDescent="0.2">
      <c r="A9" s="10"/>
      <c r="B9" s="11"/>
      <c r="C9" s="43" t="s">
        <v>31</v>
      </c>
      <c r="D9" s="11"/>
      <c r="E9" s="45">
        <f>+(E7*8.34*E8)</f>
        <v>68.616098999999991</v>
      </c>
      <c r="F9" s="11" t="s">
        <v>6</v>
      </c>
      <c r="G9" s="14"/>
    </row>
    <row r="10" spans="1:7" ht="12.75" customHeight="1" x14ac:dyDescent="0.2">
      <c r="A10" s="10"/>
      <c r="B10" s="11"/>
      <c r="C10" s="43" t="s">
        <v>32</v>
      </c>
      <c r="D10" s="11"/>
      <c r="E10" s="15">
        <f>E7*8.34*250</f>
        <v>7.3496249999999996</v>
      </c>
      <c r="F10" s="11" t="s">
        <v>6</v>
      </c>
      <c r="G10" s="14"/>
    </row>
    <row r="11" spans="1:7" ht="12.75" customHeight="1" x14ac:dyDescent="0.2">
      <c r="A11" s="10"/>
      <c r="B11" s="11"/>
      <c r="C11" s="43" t="s">
        <v>7</v>
      </c>
      <c r="D11" s="11"/>
      <c r="E11" s="15">
        <f>E9-E10</f>
        <v>61.266473999999988</v>
      </c>
      <c r="F11" s="11" t="s">
        <v>6</v>
      </c>
      <c r="G11" s="14"/>
    </row>
    <row r="12" spans="1:7" ht="12.75" customHeight="1" x14ac:dyDescent="0.2">
      <c r="A12" s="10"/>
      <c r="B12" s="11"/>
      <c r="C12" s="12" t="s">
        <v>8</v>
      </c>
      <c r="D12" s="16"/>
      <c r="E12" s="11"/>
      <c r="F12" s="11"/>
      <c r="G12" s="14"/>
    </row>
    <row r="13" spans="1:7" ht="12.75" customHeight="1" x14ac:dyDescent="0.2">
      <c r="A13" s="10"/>
      <c r="B13" s="11"/>
      <c r="C13" s="12" t="s">
        <v>38</v>
      </c>
      <c r="D13" s="11"/>
      <c r="E13" s="46">
        <v>0.85</v>
      </c>
      <c r="F13" s="11" t="s">
        <v>9</v>
      </c>
      <c r="G13" s="14"/>
    </row>
    <row r="14" spans="1:7" ht="13.5" customHeight="1" thickBot="1" x14ac:dyDescent="0.25">
      <c r="A14" s="17"/>
      <c r="B14" s="18"/>
      <c r="C14" s="39" t="s">
        <v>10</v>
      </c>
      <c r="D14" s="18"/>
      <c r="E14" s="18"/>
      <c r="F14" s="18"/>
      <c r="G14" s="19">
        <f>E11*E13</f>
        <v>52.076502899999987</v>
      </c>
    </row>
    <row r="15" spans="1:7" ht="13.5" customHeight="1" thickTop="1" x14ac:dyDescent="0.2">
      <c r="A15" s="33"/>
      <c r="B15" s="34"/>
      <c r="C15" s="36"/>
      <c r="D15" s="37"/>
      <c r="E15" s="37"/>
      <c r="F15" s="37"/>
      <c r="G15" s="38"/>
    </row>
    <row r="16" spans="1:7" ht="13.5" customHeight="1" x14ac:dyDescent="0.2">
      <c r="A16" s="20"/>
      <c r="B16" s="21"/>
      <c r="C16" s="32" t="s">
        <v>26</v>
      </c>
      <c r="D16" s="23"/>
      <c r="E16" s="23"/>
      <c r="F16" s="23"/>
      <c r="G16" s="22"/>
    </row>
    <row r="17" spans="1:7" ht="12.75" customHeight="1" x14ac:dyDescent="0.2">
      <c r="A17" s="10"/>
      <c r="B17" s="11"/>
      <c r="C17" s="43" t="s">
        <v>34</v>
      </c>
      <c r="D17" s="24"/>
      <c r="E17" s="44">
        <v>562.55999999999995</v>
      </c>
      <c r="F17" s="26"/>
      <c r="G17" s="14"/>
    </row>
    <row r="18" spans="1:7" ht="12.75" customHeight="1" x14ac:dyDescent="0.2">
      <c r="A18" s="10"/>
      <c r="B18" s="11"/>
      <c r="C18" s="12" t="s">
        <v>39</v>
      </c>
      <c r="D18" s="24"/>
      <c r="E18" s="44">
        <f>SUM(E17/12)</f>
        <v>46.879999999999995</v>
      </c>
      <c r="F18" s="24"/>
      <c r="G18" s="14"/>
    </row>
    <row r="19" spans="1:7" ht="12.75" customHeight="1" x14ac:dyDescent="0.2">
      <c r="A19" s="10"/>
      <c r="B19" s="11"/>
      <c r="C19" s="12" t="s">
        <v>40</v>
      </c>
      <c r="D19" s="24"/>
      <c r="E19" s="44">
        <f>SUM(E18*0.15)</f>
        <v>7.0319999999999991</v>
      </c>
      <c r="F19" s="25"/>
      <c r="G19" s="14"/>
    </row>
    <row r="20" spans="1:7" ht="12.75" customHeight="1" x14ac:dyDescent="0.2">
      <c r="A20" s="10"/>
      <c r="B20" s="11"/>
      <c r="C20" s="12"/>
      <c r="D20" s="24"/>
      <c r="E20" s="26"/>
      <c r="F20" s="25"/>
      <c r="G20" s="14"/>
    </row>
    <row r="21" spans="1:7" ht="13.5" customHeight="1" thickBot="1" x14ac:dyDescent="0.25">
      <c r="A21" s="17"/>
      <c r="B21" s="18"/>
      <c r="C21" s="39" t="s">
        <v>27</v>
      </c>
      <c r="D21" s="18"/>
      <c r="E21" s="18"/>
      <c r="F21" s="18"/>
      <c r="G21" s="19">
        <f>SUM(E18:E19)</f>
        <v>53.911999999999992</v>
      </c>
    </row>
    <row r="22" spans="1:7" ht="13.5" customHeight="1" thickTop="1" x14ac:dyDescent="0.2">
      <c r="A22" s="33"/>
      <c r="B22" s="34"/>
      <c r="C22" s="40"/>
      <c r="D22" s="37"/>
      <c r="E22" s="41"/>
      <c r="F22" s="41"/>
      <c r="G22" s="35"/>
    </row>
    <row r="23" spans="1:7" ht="13.5" customHeight="1" x14ac:dyDescent="0.2">
      <c r="A23" s="33"/>
      <c r="B23" s="34"/>
      <c r="C23" s="40" t="s">
        <v>28</v>
      </c>
      <c r="D23" s="11"/>
      <c r="E23" s="41"/>
      <c r="F23" s="41"/>
      <c r="G23" s="35"/>
    </row>
    <row r="24" spans="1:7" ht="13.5" customHeight="1" x14ac:dyDescent="0.2">
      <c r="A24" s="20"/>
      <c r="B24" s="21"/>
      <c r="C24" s="43" t="s">
        <v>35</v>
      </c>
      <c r="D24" s="11"/>
      <c r="E24" s="27">
        <v>40400</v>
      </c>
      <c r="F24" s="11" t="s">
        <v>11</v>
      </c>
      <c r="G24" s="22"/>
    </row>
    <row r="25" spans="1:7" ht="12.75" customHeight="1" x14ac:dyDescent="0.2">
      <c r="A25" s="10"/>
      <c r="B25" s="11"/>
      <c r="C25" s="43" t="s">
        <v>12</v>
      </c>
      <c r="D25" s="11"/>
      <c r="E25" s="27">
        <v>2742</v>
      </c>
      <c r="F25" s="11" t="s">
        <v>11</v>
      </c>
      <c r="G25" s="14"/>
    </row>
    <row r="26" spans="1:7" ht="12.75" customHeight="1" x14ac:dyDescent="0.2">
      <c r="A26" s="10"/>
      <c r="B26" s="11"/>
      <c r="C26" s="43" t="s">
        <v>13</v>
      </c>
      <c r="D26" s="11"/>
      <c r="E26" s="28">
        <v>1535</v>
      </c>
      <c r="F26" s="11" t="s">
        <v>11</v>
      </c>
      <c r="G26" s="14"/>
    </row>
    <row r="27" spans="1:7" ht="12.75" customHeight="1" x14ac:dyDescent="0.2">
      <c r="A27" s="10"/>
      <c r="B27" s="11"/>
      <c r="C27" s="43" t="s">
        <v>14</v>
      </c>
      <c r="D27" s="11"/>
      <c r="E27" s="28">
        <v>15</v>
      </c>
      <c r="F27" s="11" t="s">
        <v>11</v>
      </c>
      <c r="G27" s="14"/>
    </row>
    <row r="28" spans="1:7" ht="12.75" customHeight="1" x14ac:dyDescent="0.2">
      <c r="A28" s="10"/>
      <c r="B28" s="11"/>
      <c r="C28" s="43" t="s">
        <v>15</v>
      </c>
      <c r="D28" s="11"/>
      <c r="E28" s="29">
        <f>+E24-E25-E26-E27</f>
        <v>36108</v>
      </c>
      <c r="F28" s="11" t="s">
        <v>11</v>
      </c>
      <c r="G28" s="14"/>
    </row>
    <row r="29" spans="1:7" ht="12.75" customHeight="1" x14ac:dyDescent="0.2">
      <c r="A29" s="10"/>
      <c r="B29" s="11"/>
      <c r="C29" s="43" t="s">
        <v>36</v>
      </c>
      <c r="D29" s="11"/>
      <c r="E29" s="47">
        <v>17.829999999999998</v>
      </c>
      <c r="F29" s="11"/>
      <c r="G29" s="14"/>
    </row>
    <row r="30" spans="1:7" ht="12.75" customHeight="1" x14ac:dyDescent="0.2">
      <c r="A30" s="10"/>
      <c r="B30" s="11"/>
      <c r="C30" s="12"/>
      <c r="D30" s="11"/>
      <c r="E30" s="30"/>
      <c r="F30" s="11"/>
      <c r="G30" s="14"/>
    </row>
    <row r="31" spans="1:7" ht="13.5" customHeight="1" x14ac:dyDescent="0.2">
      <c r="A31" s="17"/>
      <c r="B31" s="18"/>
      <c r="C31" s="39" t="s">
        <v>16</v>
      </c>
      <c r="D31" s="18"/>
      <c r="E31" s="18"/>
      <c r="F31" s="18"/>
      <c r="G31" s="19">
        <f>SUM(E28*0.001*E29)</f>
        <v>643.80564000000004</v>
      </c>
    </row>
    <row r="32" spans="1:7" ht="13.5" customHeight="1" x14ac:dyDescent="0.2">
      <c r="A32" s="20"/>
      <c r="B32" s="21"/>
      <c r="C32" s="21"/>
      <c r="D32" s="21"/>
      <c r="E32" s="21"/>
      <c r="F32" s="21"/>
      <c r="G32" s="22"/>
    </row>
    <row r="33" spans="1:7" ht="12.75" customHeight="1" x14ac:dyDescent="0.2">
      <c r="A33" s="48"/>
      <c r="B33" s="41"/>
      <c r="C33" s="40" t="s">
        <v>17</v>
      </c>
      <c r="D33" s="41"/>
      <c r="E33" s="41"/>
      <c r="F33" s="41"/>
      <c r="G33" s="49">
        <f>SUM(G14:G31)</f>
        <v>749.7941429</v>
      </c>
    </row>
    <row r="34" spans="1:7" ht="12.75" customHeight="1" x14ac:dyDescent="0.2">
      <c r="A34" s="57"/>
      <c r="B34" s="58"/>
      <c r="C34" s="59"/>
      <c r="D34" s="59"/>
      <c r="E34" s="59"/>
      <c r="F34" s="59"/>
      <c r="G34" s="60"/>
    </row>
    <row r="35" spans="1:7" ht="12.75" customHeight="1" x14ac:dyDescent="0.2">
      <c r="A35" s="61"/>
      <c r="B35" s="50"/>
      <c r="C35" s="52" t="s">
        <v>18</v>
      </c>
      <c r="D35" s="51"/>
      <c r="E35" s="51"/>
      <c r="F35" s="51"/>
      <c r="G35" s="62"/>
    </row>
    <row r="36" spans="1:7" ht="12.75" customHeight="1" x14ac:dyDescent="0.2">
      <c r="A36" s="61"/>
      <c r="B36" s="50"/>
      <c r="C36" s="53" t="s">
        <v>19</v>
      </c>
      <c r="D36" s="54">
        <v>192388</v>
      </c>
      <c r="E36" s="51"/>
      <c r="F36" s="51"/>
      <c r="G36" s="62"/>
    </row>
    <row r="37" spans="1:7" ht="12.75" customHeight="1" x14ac:dyDescent="0.2">
      <c r="A37" s="61"/>
      <c r="B37" s="50"/>
      <c r="C37" s="53" t="s">
        <v>20</v>
      </c>
      <c r="D37" s="54">
        <v>54200</v>
      </c>
      <c r="E37" s="51"/>
      <c r="F37" s="51"/>
      <c r="G37" s="62"/>
    </row>
    <row r="38" spans="1:7" ht="13.5" customHeight="1" x14ac:dyDescent="0.2">
      <c r="A38" s="61"/>
      <c r="B38" s="50"/>
      <c r="C38" s="74" t="s">
        <v>33</v>
      </c>
      <c r="D38" s="75">
        <v>152700</v>
      </c>
      <c r="E38" s="51"/>
      <c r="F38" s="51"/>
      <c r="G38" s="62"/>
    </row>
    <row r="39" spans="1:7" ht="12.75" customHeight="1" x14ac:dyDescent="0.2">
      <c r="A39" s="63"/>
      <c r="B39" s="51"/>
      <c r="C39" s="55" t="s">
        <v>21</v>
      </c>
      <c r="D39" s="56">
        <v>182712</v>
      </c>
      <c r="E39" s="51"/>
      <c r="F39" s="51"/>
      <c r="G39" s="62"/>
    </row>
    <row r="40" spans="1:7" ht="12.75" customHeight="1" x14ac:dyDescent="0.2">
      <c r="A40" s="64"/>
      <c r="B40" s="65"/>
      <c r="C40" s="66" t="s">
        <v>22</v>
      </c>
      <c r="D40" s="67">
        <v>582000</v>
      </c>
      <c r="E40" s="65"/>
      <c r="F40" s="65"/>
      <c r="G40" s="68"/>
    </row>
    <row r="41" spans="1:7" ht="12.75" customHeight="1" x14ac:dyDescent="0.2">
      <c r="A41" s="63"/>
      <c r="B41" s="51"/>
      <c r="C41" s="53"/>
      <c r="D41" s="54"/>
      <c r="E41" s="51"/>
      <c r="F41" s="51"/>
      <c r="G41" s="62"/>
    </row>
    <row r="42" spans="1:7" ht="12.75" customHeight="1" x14ac:dyDescent="0.2">
      <c r="A42" s="69"/>
      <c r="B42" s="70"/>
      <c r="C42" s="71" t="s">
        <v>23</v>
      </c>
      <c r="D42" s="70"/>
      <c r="E42" s="70"/>
      <c r="F42" s="70"/>
      <c r="G42" s="72"/>
    </row>
    <row r="43" spans="1:7" ht="12.75" customHeight="1" x14ac:dyDescent="0.2">
      <c r="A43" s="73"/>
      <c r="B43" s="51"/>
      <c r="C43" s="53"/>
      <c r="D43" s="56"/>
      <c r="E43" s="51"/>
      <c r="F43" s="51"/>
      <c r="G43" s="62"/>
    </row>
    <row r="44" spans="1:7" ht="12.75" customHeight="1" x14ac:dyDescent="0.2">
      <c r="A44" s="64"/>
      <c r="B44" s="65"/>
      <c r="C44" s="66" t="s">
        <v>24</v>
      </c>
      <c r="D44" s="65"/>
      <c r="E44" s="65"/>
      <c r="F44" s="65"/>
      <c r="G44" s="68"/>
    </row>
    <row r="45" spans="1:7" ht="12.75" customHeight="1" x14ac:dyDescent="0.2"/>
    <row r="46" spans="1:7" ht="12.75" customHeight="1" x14ac:dyDescent="0.2"/>
    <row r="47" spans="1:7" ht="12.75" customHeight="1" x14ac:dyDescent="0.2"/>
    <row r="48" spans="1:7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</sheetData>
  <pageMargins left="0.75" right="0.75" top="1" bottom="1" header="0" footer="0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 x14ac:dyDescent="0.2"/>
  <cols>
    <col min="1" max="6" width="9" customWidth="1"/>
    <col min="7" max="26" width="8.7109375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5" right="0.75" top="1" bottom="1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 x14ac:dyDescent="0.2"/>
  <cols>
    <col min="1" max="6" width="9" customWidth="1"/>
    <col min="7" max="26" width="8.7109375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5" right="0.75" top="1" bottom="1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Town Manager</dc:creator>
  <cp:lastModifiedBy>Josh Arneson</cp:lastModifiedBy>
  <cp:lastPrinted>2019-09-10T19:25:40Z</cp:lastPrinted>
  <dcterms:modified xsi:type="dcterms:W3CDTF">2019-09-10T19:25:46Z</dcterms:modified>
</cp:coreProperties>
</file>