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573" activeTab="0"/>
  </bookViews>
  <sheets>
    <sheet name="Capital Debt" sheetId="1" r:id="rId1"/>
  </sheets>
  <definedNames>
    <definedName name="_xlnm.Print_Area" localSheetId="0">'Capital Debt'!$A$1:$P$215</definedName>
    <definedName name="_xlnm.Print_Titles" localSheetId="0">'Capital Debt'!$A:$A,'Capital Debt'!$1:$7</definedName>
  </definedNames>
  <calcPr fullCalcOnLoad="1"/>
</workbook>
</file>

<file path=xl/sharedStrings.xml><?xml version="1.0" encoding="utf-8"?>
<sst xmlns="http://schemas.openxmlformats.org/spreadsheetml/2006/main" count="456" uniqueCount="265">
  <si>
    <t>FY05</t>
  </si>
  <si>
    <t>FY06</t>
  </si>
  <si>
    <t>Principal</t>
  </si>
  <si>
    <t>Interest</t>
  </si>
  <si>
    <t>FY18</t>
  </si>
  <si>
    <t>Highway Garage Bond</t>
  </si>
  <si>
    <t>FY19</t>
  </si>
  <si>
    <t>FY20</t>
  </si>
  <si>
    <t>FY21</t>
  </si>
  <si>
    <t>1998 - estimated life 30 years</t>
  </si>
  <si>
    <t>Department &amp; Item</t>
  </si>
  <si>
    <t>Police</t>
  </si>
  <si>
    <t>Fire</t>
  </si>
  <si>
    <t>Library</t>
  </si>
  <si>
    <t>Administration</t>
  </si>
  <si>
    <t>Est.Grandlist</t>
  </si>
  <si>
    <t>Notes:</t>
  </si>
  <si>
    <t>Convert school to town offices</t>
  </si>
  <si>
    <t>Total P&amp;I</t>
  </si>
  <si>
    <t>TOTAL Principal</t>
  </si>
  <si>
    <t>Town Capital Budget and Program</t>
  </si>
  <si>
    <t>TOTAL Interest</t>
  </si>
  <si>
    <t>TOTAL</t>
  </si>
  <si>
    <t>Net Impact as a % of Grandlist</t>
  </si>
  <si>
    <t>6-year Budget and Program Totals</t>
  </si>
  <si>
    <t>Capital Items +$5,000 per unit</t>
  </si>
  <si>
    <t>Gravel Road Plan</t>
  </si>
  <si>
    <t>Paved Road Plan</t>
  </si>
  <si>
    <t>Cycle: Annually pave a portion of network</t>
  </si>
  <si>
    <t>After 7 years, all roads completed</t>
  </si>
  <si>
    <t>Cycle:  Annually gravel portion of network</t>
  </si>
  <si>
    <t>Water Resources</t>
  </si>
  <si>
    <t>School</t>
  </si>
  <si>
    <t>Town</t>
  </si>
  <si>
    <t>Total 6-year capital plan</t>
  </si>
  <si>
    <t>FY Change</t>
  </si>
  <si>
    <t>cash</t>
  </si>
  <si>
    <t>pol</t>
  </si>
  <si>
    <t>lib</t>
  </si>
  <si>
    <t>fire</t>
  </si>
  <si>
    <t>highway</t>
  </si>
  <si>
    <t>percent</t>
  </si>
  <si>
    <t>P &amp; I</t>
  </si>
  <si>
    <t>Dept</t>
  </si>
  <si>
    <t>FY22</t>
  </si>
  <si>
    <t>FY23</t>
  </si>
  <si>
    <t>FY24</t>
  </si>
  <si>
    <t>FY25</t>
  </si>
  <si>
    <t>FY26</t>
  </si>
  <si>
    <t>FY27</t>
  </si>
  <si>
    <t>Town Reappraisal</t>
  </si>
  <si>
    <t>Total</t>
  </si>
  <si>
    <t>Cash</t>
  </si>
  <si>
    <t>Non-Rolling Stock SubTotal</t>
  </si>
  <si>
    <t>Capital Program Years</t>
  </si>
  <si>
    <t>( The five fiscal years following the Capital Budget Year )</t>
  </si>
  <si>
    <t>Capital</t>
  </si>
  <si>
    <t>Budget</t>
  </si>
  <si>
    <r>
      <t xml:space="preserve">Municipal Split </t>
    </r>
    <r>
      <rPr>
        <sz val="10"/>
        <color indexed="8"/>
        <rFont val="Arial"/>
        <family val="2"/>
      </rPr>
      <t xml:space="preserve">                               Town</t>
    </r>
  </si>
  <si>
    <t>GRAND TOTAL</t>
  </si>
  <si>
    <t>Highway - All Capital Items - Grand Total P &amp; I</t>
  </si>
  <si>
    <t>TOTAL Off-Setting Resources</t>
  </si>
  <si>
    <t>Replacement of 39 Windows</t>
  </si>
  <si>
    <t>Village Infrastructure Projects</t>
  </si>
  <si>
    <t>Various Sources</t>
  </si>
  <si>
    <t>Project 7a Sewer Lining and Manholes, Bridge Street North</t>
  </si>
  <si>
    <t>TC Fund  Town Center Lease Revenue - Maintenance</t>
  </si>
  <si>
    <t>BR Town Bridge Reserve Fund -  Match on Bridge projects</t>
  </si>
  <si>
    <t>FCR  Fire Capital Reserve Fund</t>
  </si>
  <si>
    <t>CRF  Conservation Reserve Fund</t>
  </si>
  <si>
    <t>RR  Reappraisal Reserve</t>
  </si>
  <si>
    <t>HWYR  Highway Capital Reserve</t>
  </si>
  <si>
    <t>DON  Recreation Donations</t>
  </si>
  <si>
    <t>IMP-F  Impact Fees ( Fire )</t>
  </si>
  <si>
    <t>LCR  Library Capital Reserve Fund</t>
  </si>
  <si>
    <t>TC Fund</t>
  </si>
  <si>
    <t>Funds from Non-General Fund budget resources</t>
  </si>
  <si>
    <t>After 12 years, all roads completed</t>
  </si>
  <si>
    <t>Town Highway Garage</t>
  </si>
  <si>
    <t>Administration Subtotals</t>
  </si>
  <si>
    <t>Fire Subtotals</t>
  </si>
  <si>
    <t>SA  State Aid or Grants</t>
  </si>
  <si>
    <t>(Water Resources)</t>
  </si>
  <si>
    <t>Principal (GF)</t>
  </si>
  <si>
    <t>Principal (HF)</t>
  </si>
  <si>
    <t>Interest (HF)</t>
  </si>
  <si>
    <t>HF = Highway Fund Expense, funded in current year budget</t>
  </si>
  <si>
    <t>GF = General Fund Expense, funded in current year budget</t>
  </si>
  <si>
    <t>Cash = No borrowing for cash purchases</t>
  </si>
  <si>
    <t>Bond 2018</t>
  </si>
  <si>
    <t>Bond or Note = Long-term or Short-term borrowing</t>
  </si>
  <si>
    <t>Principal &amp; Interest, Town Share (GF)</t>
  </si>
  <si>
    <t>Recreation Department</t>
  </si>
  <si>
    <t>Park Improvements</t>
  </si>
  <si>
    <t xml:space="preserve">Administration </t>
  </si>
  <si>
    <t>Project 1 Pleasant Street (Total Project)</t>
  </si>
  <si>
    <t>Project 2 Depot Street (Total Project)</t>
  </si>
  <si>
    <t>Project 3 Cochran Road (Total Project)</t>
  </si>
  <si>
    <t>Project 4 Millet-Tilden-Baker (Surface improvements only)</t>
  </si>
  <si>
    <t>Project 6 East Main Street (Total Project)</t>
  </si>
  <si>
    <t>Project 5 Jericho Road:  Bonded (Town Share)</t>
  </si>
  <si>
    <t>Project 7 Bridge Street North End (Total Project)</t>
  </si>
  <si>
    <t>Project 4a Millet-Tilden-Baker Storm Sewer Improvements (ARRA Loan)</t>
  </si>
  <si>
    <t>Highway - All Capital Items Principal</t>
  </si>
  <si>
    <t>Highway - All Capital Items Interest</t>
  </si>
  <si>
    <t>Highway &amp; Recreation</t>
  </si>
  <si>
    <t>Winooski Riverbank Erosion Control</t>
  </si>
  <si>
    <t>FY14 Projected Property Tax Revenue</t>
  </si>
  <si>
    <t>Video Cameras</t>
  </si>
  <si>
    <t>Replace Video Cameras in Cruisers</t>
  </si>
  <si>
    <t>April 1, 2014 Grandlist</t>
  </si>
  <si>
    <t>Complete 2014</t>
  </si>
  <si>
    <t>Total FY16-FY21 Town</t>
  </si>
  <si>
    <t>TC Fund Town Center Lease Revenue</t>
  </si>
  <si>
    <t>Town Center Portico Repairs</t>
  </si>
  <si>
    <t>Conservation Reserve</t>
  </si>
  <si>
    <t>GF Budget</t>
  </si>
  <si>
    <t>Bathroom Repairs</t>
  </si>
  <si>
    <t>Electronic Card Diesel System</t>
  </si>
  <si>
    <t>Mobile Data Computers</t>
  </si>
  <si>
    <t>Roof Replacement (Life cycle 25 years)</t>
  </si>
  <si>
    <t>Town Center Furnaces (Life cycle ????)</t>
  </si>
  <si>
    <t>Chimney Repairs (Life cycle ?????)</t>
  </si>
  <si>
    <t>Repair/Resurface Parking Lot (Life cycle 25 years)</t>
  </si>
  <si>
    <t xml:space="preserve">Office Renovations </t>
  </si>
  <si>
    <t>Town reapprasail scheduled for FY22 &amp; FY23</t>
  </si>
  <si>
    <t>Copier #1 Clerks Office</t>
  </si>
  <si>
    <t>Copier #2 Small Conference Room</t>
  </si>
  <si>
    <t>Copier #3 Planning &amp; Zoning Office</t>
  </si>
  <si>
    <t xml:space="preserve"> </t>
  </si>
  <si>
    <t>Body Cameras</t>
  </si>
  <si>
    <t>Cycle ?????:  FY22 purchase 6</t>
  </si>
  <si>
    <t>Cycle 5 years:  FY17 purchased 5</t>
  </si>
  <si>
    <t>Bond FY26</t>
  </si>
  <si>
    <t>Note FY26</t>
  </si>
  <si>
    <t>Note FY25</t>
  </si>
  <si>
    <t>Note FY24</t>
  </si>
  <si>
    <t>Pickup &amp; Snowplow #3</t>
  </si>
  <si>
    <t>FY2022 Richmond Capital Budget and Program</t>
  </si>
  <si>
    <t>Term /Last Payment</t>
  </si>
  <si>
    <t>Payment Source</t>
  </si>
  <si>
    <t>Highway Subtotals</t>
  </si>
  <si>
    <t xml:space="preserve">Rescue/Utility Truck #1 </t>
  </si>
  <si>
    <t xml:space="preserve">Brush Truck </t>
  </si>
  <si>
    <t xml:space="preserve">Fire Engine #1 </t>
  </si>
  <si>
    <t xml:space="preserve">Fire Engine #2  </t>
  </si>
  <si>
    <t xml:space="preserve">Fire Engine #3  </t>
  </si>
  <si>
    <t xml:space="preserve">Repeater </t>
  </si>
  <si>
    <t xml:space="preserve">Evolution Equipment </t>
  </si>
  <si>
    <t xml:space="preserve">Air Compressors </t>
  </si>
  <si>
    <t>Cost of Equipment</t>
  </si>
  <si>
    <t>FIRE DEPARTMENT</t>
  </si>
  <si>
    <t>Term Last Payment</t>
  </si>
  <si>
    <t>HIGHWAY EQUIPMENT</t>
  </si>
  <si>
    <t>HIGHWAY ROAD PLAN</t>
  </si>
  <si>
    <t>HIGHWAY BUILDING</t>
  </si>
  <si>
    <t>POLICE  EQUIPMENT</t>
  </si>
  <si>
    <t>Cash GF</t>
  </si>
  <si>
    <t>Complete Bond TC Fund</t>
  </si>
  <si>
    <t>Cash TC Fund</t>
  </si>
  <si>
    <t>Complete FY17 TC Fund</t>
  </si>
  <si>
    <t>Complete FY14 TC Fund</t>
  </si>
  <si>
    <t>Complete FY15 TC Fund</t>
  </si>
  <si>
    <t>Complete ____ TC Fund</t>
  </si>
  <si>
    <t>Complete FY13 TC Fund</t>
  </si>
  <si>
    <t>Cash FY 22 * 23 Reapraisal  Reserve</t>
  </si>
  <si>
    <t>Cash General Fund</t>
  </si>
  <si>
    <t>Complete loan GF</t>
  </si>
  <si>
    <t>Complete lease (3yr) GF</t>
  </si>
  <si>
    <t>Complete cash GF</t>
  </si>
  <si>
    <t xml:space="preserve">Complete cash GF </t>
  </si>
  <si>
    <t>Complete loan (3yr) GF</t>
  </si>
  <si>
    <t>Complete Cashn GF</t>
  </si>
  <si>
    <t>Complete Cash GF</t>
  </si>
  <si>
    <t>Complete Note GF</t>
  </si>
  <si>
    <t xml:space="preserve">Highway Dump Truck #4  </t>
  </si>
  <si>
    <t xml:space="preserve">Road Grader  </t>
  </si>
  <si>
    <t xml:space="preserve">Highway Dump Truck #2  </t>
  </si>
  <si>
    <t>Air Packs (2)</t>
  </si>
  <si>
    <t>FY15</t>
  </si>
  <si>
    <t>FY16</t>
  </si>
  <si>
    <t>FY17</t>
  </si>
  <si>
    <t>FY2009</t>
  </si>
  <si>
    <t>FY2011</t>
  </si>
  <si>
    <t>FY2016</t>
  </si>
  <si>
    <t>FY2018</t>
  </si>
  <si>
    <t>FY2019</t>
  </si>
  <si>
    <t>FY2020</t>
  </si>
  <si>
    <t>FY2021</t>
  </si>
  <si>
    <t>FY2022</t>
  </si>
  <si>
    <t>Turnout Gear (5)</t>
  </si>
  <si>
    <t>Pressure washer trailer</t>
  </si>
  <si>
    <t>FY2017</t>
  </si>
  <si>
    <t>FY2015</t>
  </si>
  <si>
    <t>FY2013</t>
  </si>
  <si>
    <t>FY2014</t>
  </si>
  <si>
    <t>FY2012</t>
  </si>
  <si>
    <t>Trench Box</t>
  </si>
  <si>
    <t>Traffic signs</t>
  </si>
  <si>
    <t>FY09</t>
  </si>
  <si>
    <t>FY29</t>
  </si>
  <si>
    <t>FY11</t>
  </si>
  <si>
    <t>FY31</t>
  </si>
  <si>
    <t>FY35</t>
  </si>
  <si>
    <t>FY39</t>
  </si>
  <si>
    <t>FY30</t>
  </si>
  <si>
    <t xml:space="preserve">Pickup &amp; Snowplow #1 </t>
  </si>
  <si>
    <t>Pickup and Snowplow #2 Foreman</t>
  </si>
  <si>
    <t>FY50</t>
  </si>
  <si>
    <t>Estimated Life</t>
  </si>
  <si>
    <t>Fiscal Year Equipment Aquired</t>
  </si>
  <si>
    <t>Year of Equipment</t>
  </si>
  <si>
    <t>Fiscal Year to be replaced</t>
  </si>
  <si>
    <t>Ford Interceptor</t>
  </si>
  <si>
    <t>Dodge Durango</t>
  </si>
  <si>
    <t xml:space="preserve">Description </t>
  </si>
  <si>
    <t>Need 17 (Rescue (5), Engine #1 (5), Engine #2 (5), Engine #3(2))</t>
  </si>
  <si>
    <t>FY36</t>
  </si>
  <si>
    <t>Not replaced yet</t>
  </si>
  <si>
    <t>FY32</t>
  </si>
  <si>
    <t>FY33</t>
  </si>
  <si>
    <t>FY28</t>
  </si>
  <si>
    <t>One set required for each fire fighter, $2,000 each</t>
  </si>
  <si>
    <t>Air Tanks</t>
  </si>
  <si>
    <t>Need 51 Air Tanks (3 per pack)</t>
  </si>
  <si>
    <t>Copier</t>
  </si>
  <si>
    <t>Computers office</t>
  </si>
  <si>
    <t>Police Cruiser (1)</t>
  </si>
  <si>
    <t>TOWN BUILDINGS</t>
  </si>
  <si>
    <t xml:space="preserve">Town Center </t>
  </si>
  <si>
    <t>Air Packs (3)</t>
  </si>
  <si>
    <t>Jaws of Life (2)</t>
  </si>
  <si>
    <t>Not replaced yet - not sure what this is - Dennis checking</t>
  </si>
  <si>
    <t xml:space="preserve">Excavator used </t>
  </si>
  <si>
    <t xml:space="preserve">Bucket Loader  </t>
  </si>
  <si>
    <t>Challenger Model MT445B</t>
  </si>
  <si>
    <t>John Deer used</t>
  </si>
  <si>
    <t>Portable</t>
  </si>
  <si>
    <t>Kubota</t>
  </si>
  <si>
    <t xml:space="preserve">Highway Dump Truck #3  </t>
  </si>
  <si>
    <t>International 7600 Tandem</t>
  </si>
  <si>
    <t xml:space="preserve">John Deer    </t>
  </si>
  <si>
    <t>Catapillar M316C</t>
  </si>
  <si>
    <t>Ford F550</t>
  </si>
  <si>
    <t xml:space="preserve">Highway Dump Truck #1 </t>
  </si>
  <si>
    <t>International HV507 Single</t>
  </si>
  <si>
    <t>Chevy 3500</t>
  </si>
  <si>
    <t>Chevy 2500</t>
  </si>
  <si>
    <t>North Star</t>
  </si>
  <si>
    <t>Ventrac with attachments</t>
  </si>
  <si>
    <t>Tractor/Mower Challenger</t>
  </si>
  <si>
    <t>Tractor Ventrac</t>
  </si>
  <si>
    <t>Tractor Kubota</t>
  </si>
  <si>
    <t>Complete Note  GF</t>
  </si>
  <si>
    <t>Union Bank</t>
  </si>
  <si>
    <t>Complete Note FY20</t>
  </si>
  <si>
    <t>Complete Note FY21</t>
  </si>
  <si>
    <t>Complete</t>
  </si>
  <si>
    <t>Complete Note</t>
  </si>
  <si>
    <t>VMBB</t>
  </si>
  <si>
    <t>Loan/Bond/Cash Status and amount</t>
  </si>
  <si>
    <t>Loan/Bond Source</t>
  </si>
  <si>
    <t>Police Totals</t>
  </si>
  <si>
    <t>LIBRARY</t>
  </si>
  <si>
    <t>DRAFT AS OF 12-14-20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</si>
</sst>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00"/>
    <numFmt numFmtId="167" formatCode="&quot;$&quot;#,##0.000"/>
    <numFmt numFmtId="168" formatCode="#,##0.0000000000"/>
    <numFmt numFmtId="169" formatCode="0.000"/>
    <numFmt numFmtId="170" formatCode="#,##0.0"/>
    <numFmt numFmtId="171" formatCode="&quot;$&quot;#,##0.000000000000000"/>
    <numFmt numFmtId="172" formatCode="0.0%"/>
    <numFmt numFmtId="173" formatCode="#,##0.0_);\(#,##0.0\)"/>
    <numFmt numFmtId="174" formatCode="0.000%"/>
    <numFmt numFmtId="175" formatCode="&quot;$&quot;#,##0.00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* #,##0.0_);_(* \(#,##0.0\);_(* &quot;-&quot;??_);_(@_)"/>
    <numFmt numFmtId="181" formatCode="_(* #,##0_);_(* \(#,##0\);_(* &quot;-&quot;??_);_(@_)"/>
    <numFmt numFmtId="182" formatCode="_(* #,##0.0_);_(* \(#,##0.0\);_(* &quot;-&quot;?_);_(@_)"/>
    <numFmt numFmtId="183" formatCode="_(* #,##0_);_(* \(#,##0\);_(* &quot;-&quot;?_);_(@_)"/>
    <numFmt numFmtId="184" formatCode="&quot;$&quot;#,##0.0_);\(&quot;$&quot;#,##0.0\)"/>
    <numFmt numFmtId="185" formatCode="mm/dd/yy"/>
    <numFmt numFmtId="186" formatCode="0_);\(0\)"/>
    <numFmt numFmtId="187" formatCode="0.0"/>
    <numFmt numFmtId="188" formatCode="_(* #,##0.000_);_(* \(#,##0.000\);_(* &quot;-&quot;???_);_(@_)"/>
    <numFmt numFmtId="189" formatCode="&quot;$&quot;#,##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>
        <color indexed="63"/>
      </right>
      <top style="dotted"/>
      <bottom style="dashed"/>
    </border>
    <border>
      <left style="thin"/>
      <right style="medium"/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right"/>
    </xf>
    <xf numFmtId="0" fontId="3" fillId="32" borderId="10" xfId="0" applyFont="1" applyFill="1" applyBorder="1" applyAlignment="1">
      <alignment/>
    </xf>
    <xf numFmtId="179" fontId="3" fillId="32" borderId="0" xfId="44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12" fillId="32" borderId="0" xfId="0" applyFont="1" applyFill="1" applyAlignment="1">
      <alignment/>
    </xf>
    <xf numFmtId="0" fontId="3" fillId="0" borderId="0" xfId="0" applyFont="1" applyFill="1" applyAlignment="1">
      <alignment/>
    </xf>
    <xf numFmtId="181" fontId="3" fillId="0" borderId="11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3" fillId="0" borderId="0" xfId="44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7" fontId="3" fillId="0" borderId="12" xfId="0" applyNumberFormat="1" applyFont="1" applyFill="1" applyBorder="1" applyAlignment="1">
      <alignment/>
    </xf>
    <xf numFmtId="9" fontId="3" fillId="0" borderId="13" xfId="59" applyFont="1" applyFill="1" applyBorder="1" applyAlignment="1">
      <alignment/>
    </xf>
    <xf numFmtId="181" fontId="3" fillId="0" borderId="14" xfId="42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79" fontId="3" fillId="0" borderId="16" xfId="0" applyNumberFormat="1" applyFont="1" applyFill="1" applyBorder="1" applyAlignment="1">
      <alignment/>
    </xf>
    <xf numFmtId="181" fontId="3" fillId="0" borderId="17" xfId="42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79" fontId="3" fillId="0" borderId="18" xfId="44" applyNumberFormat="1" applyFont="1" applyFill="1" applyBorder="1" applyAlignment="1">
      <alignment/>
    </xf>
    <xf numFmtId="179" fontId="3" fillId="0" borderId="19" xfId="44" applyNumberFormat="1" applyFont="1" applyFill="1" applyBorder="1" applyAlignment="1">
      <alignment/>
    </xf>
    <xf numFmtId="181" fontId="4" fillId="0" borderId="19" xfId="42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179" fontId="3" fillId="0" borderId="21" xfId="44" applyNumberFormat="1" applyFont="1" applyFill="1" applyBorder="1" applyAlignment="1">
      <alignment/>
    </xf>
    <xf numFmtId="181" fontId="4" fillId="0" borderId="22" xfId="42" applyNumberFormat="1" applyFont="1" applyFill="1" applyBorder="1" applyAlignment="1">
      <alignment/>
    </xf>
    <xf numFmtId="181" fontId="4" fillId="0" borderId="23" xfId="42" applyNumberFormat="1" applyFont="1" applyFill="1" applyBorder="1" applyAlignment="1">
      <alignment/>
    </xf>
    <xf numFmtId="181" fontId="4" fillId="0" borderId="21" xfId="42" applyNumberFormat="1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179" fontId="3" fillId="0" borderId="11" xfId="44" applyNumberFormat="1" applyFont="1" applyFill="1" applyBorder="1" applyAlignment="1">
      <alignment/>
    </xf>
    <xf numFmtId="181" fontId="4" fillId="0" borderId="25" xfId="42" applyNumberFormat="1" applyFont="1" applyFill="1" applyBorder="1" applyAlignment="1">
      <alignment/>
    </xf>
    <xf numFmtId="181" fontId="4" fillId="0" borderId="26" xfId="42" applyNumberFormat="1" applyFont="1" applyFill="1" applyBorder="1" applyAlignment="1">
      <alignment/>
    </xf>
    <xf numFmtId="179" fontId="3" fillId="0" borderId="25" xfId="44" applyNumberFormat="1" applyFont="1" applyFill="1" applyBorder="1" applyAlignment="1">
      <alignment/>
    </xf>
    <xf numFmtId="179" fontId="4" fillId="0" borderId="27" xfId="44" applyNumberFormat="1" applyFont="1" applyFill="1" applyBorder="1" applyAlignment="1">
      <alignment/>
    </xf>
    <xf numFmtId="0" fontId="3" fillId="0" borderId="27" xfId="0" applyFont="1" applyFill="1" applyBorder="1" applyAlignment="1">
      <alignment horizontal="right"/>
    </xf>
    <xf numFmtId="179" fontId="3" fillId="0" borderId="20" xfId="44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/>
    </xf>
    <xf numFmtId="181" fontId="4" fillId="0" borderId="28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179" fontId="3" fillId="0" borderId="22" xfId="44" applyNumberFormat="1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179" fontId="3" fillId="0" borderId="23" xfId="44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181" fontId="4" fillId="0" borderId="30" xfId="42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79" fontId="3" fillId="0" borderId="30" xfId="44" applyNumberFormat="1" applyFont="1" applyFill="1" applyBorder="1" applyAlignment="1">
      <alignment/>
    </xf>
    <xf numFmtId="181" fontId="4" fillId="0" borderId="29" xfId="42" applyNumberFormat="1" applyFont="1" applyFill="1" applyBorder="1" applyAlignment="1">
      <alignment/>
    </xf>
    <xf numFmtId="181" fontId="4" fillId="0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/>
    </xf>
    <xf numFmtId="0" fontId="4" fillId="0" borderId="20" xfId="0" applyFont="1" applyFill="1" applyBorder="1" applyAlignment="1">
      <alignment/>
    </xf>
    <xf numFmtId="179" fontId="4" fillId="0" borderId="32" xfId="44" applyNumberFormat="1" applyFont="1" applyFill="1" applyBorder="1" applyAlignment="1">
      <alignment horizontal="right"/>
    </xf>
    <xf numFmtId="179" fontId="3" fillId="0" borderId="33" xfId="44" applyNumberFormat="1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0" fontId="3" fillId="0" borderId="11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81" fontId="3" fillId="0" borderId="37" xfId="42" applyNumberFormat="1" applyFont="1" applyFill="1" applyBorder="1" applyAlignment="1">
      <alignment/>
    </xf>
    <xf numFmtId="10" fontId="4" fillId="0" borderId="16" xfId="59" applyNumberFormat="1" applyFont="1" applyFill="1" applyBorder="1" applyAlignment="1">
      <alignment horizontal="left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179" fontId="3" fillId="0" borderId="0" xfId="0" applyNumberFormat="1" applyFont="1" applyFill="1" applyAlignment="1">
      <alignment/>
    </xf>
    <xf numFmtId="0" fontId="3" fillId="0" borderId="41" xfId="0" applyFont="1" applyFill="1" applyBorder="1" applyAlignment="1">
      <alignment/>
    </xf>
    <xf numFmtId="10" fontId="3" fillId="0" borderId="0" xfId="0" applyNumberFormat="1" applyFont="1" applyFill="1" applyAlignment="1">
      <alignment/>
    </xf>
    <xf numFmtId="0" fontId="3" fillId="0" borderId="42" xfId="0" applyFont="1" applyFill="1" applyBorder="1" applyAlignment="1">
      <alignment horizontal="center"/>
    </xf>
    <xf numFmtId="172" fontId="3" fillId="0" borderId="42" xfId="59" applyNumberFormat="1" applyFont="1" applyFill="1" applyBorder="1" applyAlignment="1">
      <alignment horizontal="center"/>
    </xf>
    <xf numFmtId="172" fontId="3" fillId="0" borderId="25" xfId="59" applyNumberFormat="1" applyFont="1" applyFill="1" applyBorder="1" applyAlignment="1">
      <alignment horizontal="center"/>
    </xf>
    <xf numFmtId="172" fontId="3" fillId="0" borderId="26" xfId="59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/>
    </xf>
    <xf numFmtId="10" fontId="3" fillId="0" borderId="2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9" fontId="4" fillId="0" borderId="0" xfId="4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72" fontId="3" fillId="0" borderId="0" xfId="59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179" fontId="3" fillId="0" borderId="43" xfId="44" applyNumberFormat="1" applyFont="1" applyFill="1" applyBorder="1" applyAlignment="1">
      <alignment/>
    </xf>
    <xf numFmtId="172" fontId="3" fillId="0" borderId="10" xfId="59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/>
    </xf>
    <xf numFmtId="179" fontId="4" fillId="0" borderId="10" xfId="44" applyNumberFormat="1" applyFont="1" applyFill="1" applyBorder="1" applyAlignment="1">
      <alignment horizontal="right"/>
    </xf>
    <xf numFmtId="181" fontId="4" fillId="33" borderId="26" xfId="42" applyNumberFormat="1" applyFont="1" applyFill="1" applyBorder="1" applyAlignment="1">
      <alignment/>
    </xf>
    <xf numFmtId="0" fontId="3" fillId="0" borderId="40" xfId="0" applyFont="1" applyFill="1" applyBorder="1" applyAlignment="1">
      <alignment horizontal="left"/>
    </xf>
    <xf numFmtId="181" fontId="4" fillId="0" borderId="44" xfId="42" applyNumberFormat="1" applyFont="1" applyFill="1" applyBorder="1" applyAlignment="1">
      <alignment/>
    </xf>
    <xf numFmtId="0" fontId="3" fillId="0" borderId="45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179" fontId="3" fillId="0" borderId="10" xfId="0" applyNumberFormat="1" applyFont="1" applyFill="1" applyBorder="1" applyAlignment="1">
      <alignment horizontal="right"/>
    </xf>
    <xf numFmtId="181" fontId="4" fillId="0" borderId="47" xfId="42" applyNumberFormat="1" applyFont="1" applyFill="1" applyBorder="1" applyAlignment="1">
      <alignment/>
    </xf>
    <xf numFmtId="181" fontId="4" fillId="0" borderId="48" xfId="0" applyNumberFormat="1" applyFont="1" applyFill="1" applyBorder="1" applyAlignment="1">
      <alignment/>
    </xf>
    <xf numFmtId="181" fontId="4" fillId="0" borderId="49" xfId="0" applyNumberFormat="1" applyFont="1" applyFill="1" applyBorder="1" applyAlignment="1">
      <alignment/>
    </xf>
    <xf numFmtId="181" fontId="4" fillId="0" borderId="50" xfId="42" applyNumberFormat="1" applyFont="1" applyFill="1" applyBorder="1" applyAlignment="1">
      <alignment/>
    </xf>
    <xf numFmtId="181" fontId="4" fillId="0" borderId="51" xfId="42" applyNumberFormat="1" applyFont="1" applyFill="1" applyBorder="1" applyAlignment="1">
      <alignment/>
    </xf>
    <xf numFmtId="37" fontId="3" fillId="0" borderId="52" xfId="44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7" fontId="3" fillId="0" borderId="25" xfId="44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1" fontId="4" fillId="33" borderId="22" xfId="42" applyNumberFormat="1" applyFont="1" applyFill="1" applyBorder="1" applyAlignment="1">
      <alignment/>
    </xf>
    <xf numFmtId="181" fontId="4" fillId="33" borderId="23" xfId="42" applyNumberFormat="1" applyFont="1" applyFill="1" applyBorder="1" applyAlignment="1">
      <alignment/>
    </xf>
    <xf numFmtId="181" fontId="4" fillId="33" borderId="21" xfId="42" applyNumberFormat="1" applyFont="1" applyFill="1" applyBorder="1" applyAlignment="1">
      <alignment/>
    </xf>
    <xf numFmtId="181" fontId="4" fillId="33" borderId="25" xfId="42" applyNumberFormat="1" applyFont="1" applyFill="1" applyBorder="1" applyAlignment="1">
      <alignment/>
    </xf>
    <xf numFmtId="181" fontId="4" fillId="33" borderId="22" xfId="0" applyNumberFormat="1" applyFont="1" applyFill="1" applyBorder="1" applyAlignment="1">
      <alignment/>
    </xf>
    <xf numFmtId="181" fontId="4" fillId="33" borderId="53" xfId="42" applyNumberFormat="1" applyFont="1" applyFill="1" applyBorder="1" applyAlignment="1">
      <alignment/>
    </xf>
    <xf numFmtId="181" fontId="4" fillId="33" borderId="54" xfId="42" applyNumberFormat="1" applyFont="1" applyFill="1" applyBorder="1" applyAlignment="1">
      <alignment/>
    </xf>
    <xf numFmtId="181" fontId="4" fillId="33" borderId="19" xfId="42" applyNumberFormat="1" applyFont="1" applyFill="1" applyBorder="1" applyAlignment="1">
      <alignment/>
    </xf>
    <xf numFmtId="181" fontId="4" fillId="33" borderId="55" xfId="42" applyNumberFormat="1" applyFont="1" applyFill="1" applyBorder="1" applyAlignment="1">
      <alignment/>
    </xf>
    <xf numFmtId="181" fontId="4" fillId="33" borderId="28" xfId="42" applyNumberFormat="1" applyFont="1" applyFill="1" applyBorder="1" applyAlignment="1">
      <alignment/>
    </xf>
    <xf numFmtId="181" fontId="4" fillId="33" borderId="29" xfId="42" applyNumberFormat="1" applyFont="1" applyFill="1" applyBorder="1" applyAlignment="1">
      <alignment/>
    </xf>
    <xf numFmtId="181" fontId="4" fillId="33" borderId="50" xfId="42" applyNumberFormat="1" applyFont="1" applyFill="1" applyBorder="1" applyAlignment="1">
      <alignment/>
    </xf>
    <xf numFmtId="181" fontId="4" fillId="33" borderId="56" xfId="42" applyNumberFormat="1" applyFont="1" applyFill="1" applyBorder="1" applyAlignment="1">
      <alignment/>
    </xf>
    <xf numFmtId="181" fontId="4" fillId="33" borderId="51" xfId="42" applyNumberFormat="1" applyFont="1" applyFill="1" applyBorder="1" applyAlignment="1">
      <alignment/>
    </xf>
    <xf numFmtId="179" fontId="3" fillId="33" borderId="32" xfId="44" applyNumberFormat="1" applyFont="1" applyFill="1" applyBorder="1" applyAlignment="1">
      <alignment/>
    </xf>
    <xf numFmtId="179" fontId="3" fillId="33" borderId="45" xfId="44" applyNumberFormat="1" applyFont="1" applyFill="1" applyBorder="1" applyAlignment="1">
      <alignment/>
    </xf>
    <xf numFmtId="179" fontId="3" fillId="33" borderId="57" xfId="0" applyNumberFormat="1" applyFont="1" applyFill="1" applyBorder="1" applyAlignment="1">
      <alignment/>
    </xf>
    <xf numFmtId="37" fontId="3" fillId="33" borderId="25" xfId="44" applyNumberFormat="1" applyFont="1" applyFill="1" applyBorder="1" applyAlignment="1">
      <alignment/>
    </xf>
    <xf numFmtId="0" fontId="3" fillId="33" borderId="0" xfId="0" applyFont="1" applyFill="1" applyAlignment="1">
      <alignment/>
    </xf>
    <xf numFmtId="181" fontId="4" fillId="0" borderId="58" xfId="42" applyNumberFormat="1" applyFont="1" applyFill="1" applyBorder="1" applyAlignment="1">
      <alignment/>
    </xf>
    <xf numFmtId="181" fontId="4" fillId="0" borderId="59" xfId="42" applyNumberFormat="1" applyFont="1" applyFill="1" applyBorder="1" applyAlignment="1">
      <alignment/>
    </xf>
    <xf numFmtId="181" fontId="4" fillId="0" borderId="48" xfId="42" applyNumberFormat="1" applyFont="1" applyFill="1" applyBorder="1" applyAlignment="1">
      <alignment/>
    </xf>
    <xf numFmtId="181" fontId="4" fillId="0" borderId="60" xfId="42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179" fontId="4" fillId="0" borderId="41" xfId="44" applyNumberFormat="1" applyFont="1" applyFill="1" applyBorder="1" applyAlignment="1">
      <alignment horizontal="right"/>
    </xf>
    <xf numFmtId="179" fontId="4" fillId="0" borderId="61" xfId="44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172" fontId="18" fillId="34" borderId="52" xfId="59" applyNumberFormat="1" applyFont="1" applyFill="1" applyBorder="1" applyAlignment="1">
      <alignment/>
    </xf>
    <xf numFmtId="181" fontId="4" fillId="33" borderId="62" xfId="42" applyNumberFormat="1" applyFont="1" applyFill="1" applyBorder="1" applyAlignment="1">
      <alignment/>
    </xf>
    <xf numFmtId="0" fontId="3" fillId="0" borderId="63" xfId="0" applyFont="1" applyFill="1" applyBorder="1" applyAlignment="1">
      <alignment horizontal="right"/>
    </xf>
    <xf numFmtId="10" fontId="4" fillId="0" borderId="6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41" xfId="0" applyFont="1" applyFill="1" applyBorder="1" applyAlignment="1">
      <alignment horizontal="right"/>
    </xf>
    <xf numFmtId="0" fontId="3" fillId="34" borderId="35" xfId="0" applyFont="1" applyFill="1" applyBorder="1" applyAlignment="1">
      <alignment/>
    </xf>
    <xf numFmtId="0" fontId="18" fillId="34" borderId="64" xfId="0" applyFont="1" applyFill="1" applyBorder="1" applyAlignment="1">
      <alignment horizontal="right"/>
    </xf>
    <xf numFmtId="179" fontId="3" fillId="0" borderId="64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37" fontId="3" fillId="33" borderId="31" xfId="44" applyNumberFormat="1" applyFont="1" applyFill="1" applyBorder="1" applyAlignment="1">
      <alignment/>
    </xf>
    <xf numFmtId="37" fontId="3" fillId="33" borderId="65" xfId="44" applyNumberFormat="1" applyFont="1" applyFill="1" applyBorder="1" applyAlignment="1">
      <alignment/>
    </xf>
    <xf numFmtId="0" fontId="4" fillId="0" borderId="38" xfId="0" applyFont="1" applyFill="1" applyBorder="1" applyAlignment="1">
      <alignment horizontal="right"/>
    </xf>
    <xf numFmtId="0" fontId="4" fillId="0" borderId="43" xfId="0" applyFont="1" applyFill="1" applyBorder="1" applyAlignment="1">
      <alignment/>
    </xf>
    <xf numFmtId="0" fontId="4" fillId="0" borderId="66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81" fontId="4" fillId="33" borderId="10" xfId="42" applyNumberFormat="1" applyFont="1" applyFill="1" applyBorder="1" applyAlignment="1">
      <alignment/>
    </xf>
    <xf numFmtId="181" fontId="4" fillId="0" borderId="10" xfId="42" applyNumberFormat="1" applyFont="1" applyFill="1" applyBorder="1" applyAlignment="1">
      <alignment/>
    </xf>
    <xf numFmtId="179" fontId="3" fillId="32" borderId="14" xfId="44" applyNumberFormat="1" applyFont="1" applyFill="1" applyBorder="1" applyAlignment="1">
      <alignment/>
    </xf>
    <xf numFmtId="181" fontId="4" fillId="33" borderId="67" xfId="42" applyNumberFormat="1" applyFont="1" applyFill="1" applyBorder="1" applyAlignment="1">
      <alignment/>
    </xf>
    <xf numFmtId="181" fontId="4" fillId="0" borderId="68" xfId="42" applyNumberFormat="1" applyFont="1" applyFill="1" applyBorder="1" applyAlignment="1">
      <alignment/>
    </xf>
    <xf numFmtId="181" fontId="4" fillId="0" borderId="69" xfId="42" applyNumberFormat="1" applyFont="1" applyFill="1" applyBorder="1" applyAlignment="1">
      <alignment/>
    </xf>
    <xf numFmtId="181" fontId="4" fillId="0" borderId="42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1" fontId="4" fillId="0" borderId="26" xfId="0" applyNumberFormat="1" applyFont="1" applyFill="1" applyBorder="1" applyAlignment="1">
      <alignment/>
    </xf>
    <xf numFmtId="181" fontId="4" fillId="0" borderId="25" xfId="0" applyNumberFormat="1" applyFont="1" applyFill="1" applyBorder="1" applyAlignment="1">
      <alignment/>
    </xf>
    <xf numFmtId="179" fontId="4" fillId="0" borderId="70" xfId="44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3" fillId="34" borderId="71" xfId="0" applyFont="1" applyFill="1" applyBorder="1" applyAlignment="1">
      <alignment/>
    </xf>
    <xf numFmtId="181" fontId="4" fillId="32" borderId="50" xfId="42" applyNumberFormat="1" applyFont="1" applyFill="1" applyBorder="1" applyAlignment="1">
      <alignment/>
    </xf>
    <xf numFmtId="181" fontId="4" fillId="32" borderId="26" xfId="42" applyNumberFormat="1" applyFont="1" applyFill="1" applyBorder="1" applyAlignment="1">
      <alignment/>
    </xf>
    <xf numFmtId="172" fontId="3" fillId="34" borderId="63" xfId="59" applyNumberFormat="1" applyFont="1" applyFill="1" applyBorder="1" applyAlignment="1">
      <alignment/>
    </xf>
    <xf numFmtId="172" fontId="3" fillId="32" borderId="0" xfId="59" applyNumberFormat="1" applyFont="1" applyFill="1" applyAlignment="1">
      <alignment horizontal="left"/>
    </xf>
    <xf numFmtId="172" fontId="3" fillId="0" borderId="0" xfId="59" applyNumberFormat="1" applyFont="1" applyFill="1" applyBorder="1" applyAlignment="1">
      <alignment horizontal="left"/>
    </xf>
    <xf numFmtId="172" fontId="3" fillId="0" borderId="20" xfId="59" applyNumberFormat="1" applyFont="1" applyFill="1" applyBorder="1" applyAlignment="1">
      <alignment horizontal="left"/>
    </xf>
    <xf numFmtId="181" fontId="4" fillId="33" borderId="30" xfId="42" applyNumberFormat="1" applyFont="1" applyFill="1" applyBorder="1" applyAlignment="1">
      <alignment/>
    </xf>
    <xf numFmtId="0" fontId="3" fillId="32" borderId="72" xfId="0" applyFont="1" applyFill="1" applyBorder="1" applyAlignment="1">
      <alignment/>
    </xf>
    <xf numFmtId="37" fontId="3" fillId="33" borderId="73" xfId="44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32" borderId="22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2" borderId="30" xfId="0" applyFont="1" applyFill="1" applyBorder="1" applyAlignment="1">
      <alignment/>
    </xf>
    <xf numFmtId="181" fontId="4" fillId="0" borderId="37" xfId="42" applyNumberFormat="1" applyFont="1" applyFill="1" applyBorder="1" applyAlignment="1">
      <alignment/>
    </xf>
    <xf numFmtId="172" fontId="3" fillId="0" borderId="31" xfId="59" applyNumberFormat="1" applyFont="1" applyFill="1" applyBorder="1" applyAlignment="1">
      <alignment horizontal="left"/>
    </xf>
    <xf numFmtId="172" fontId="3" fillId="0" borderId="26" xfId="59" applyNumberFormat="1" applyFont="1" applyFill="1" applyBorder="1" applyAlignment="1">
      <alignment horizontal="left"/>
    </xf>
    <xf numFmtId="172" fontId="3" fillId="0" borderId="16" xfId="59" applyNumberFormat="1" applyFont="1" applyFill="1" applyBorder="1" applyAlignment="1">
      <alignment horizontal="left"/>
    </xf>
    <xf numFmtId="181" fontId="4" fillId="0" borderId="56" xfId="42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179" fontId="3" fillId="0" borderId="0" xfId="44" applyNumberFormat="1" applyFont="1" applyBorder="1" applyAlignment="1">
      <alignment/>
    </xf>
    <xf numFmtId="3" fontId="4" fillId="33" borderId="0" xfId="0" applyNumberFormat="1" applyFont="1" applyFill="1" applyAlignment="1">
      <alignment/>
    </xf>
    <xf numFmtId="3" fontId="4" fillId="32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181" fontId="4" fillId="0" borderId="42" xfId="0" applyNumberFormat="1" applyFont="1" applyFill="1" applyBorder="1" applyAlignment="1">
      <alignment/>
    </xf>
    <xf numFmtId="0" fontId="4" fillId="32" borderId="30" xfId="0" applyFont="1" applyFill="1" applyBorder="1" applyAlignment="1">
      <alignment/>
    </xf>
    <xf numFmtId="181" fontId="4" fillId="0" borderId="0" xfId="42" applyNumberFormat="1" applyFont="1" applyFill="1" applyBorder="1" applyAlignment="1">
      <alignment/>
    </xf>
    <xf numFmtId="181" fontId="3" fillId="0" borderId="42" xfId="42" applyNumberFormat="1" applyFont="1" applyFill="1" applyBorder="1" applyAlignment="1">
      <alignment/>
    </xf>
    <xf numFmtId="0" fontId="3" fillId="0" borderId="72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9" fontId="3" fillId="0" borderId="46" xfId="44" applyNumberFormat="1" applyFont="1" applyFill="1" applyBorder="1" applyAlignment="1">
      <alignment horizontal="center"/>
    </xf>
    <xf numFmtId="179" fontId="3" fillId="0" borderId="10" xfId="44" applyNumberFormat="1" applyFont="1" applyFill="1" applyBorder="1" applyAlignment="1">
      <alignment horizontal="center"/>
    </xf>
    <xf numFmtId="0" fontId="4" fillId="0" borderId="78" xfId="0" applyFont="1" applyFill="1" applyBorder="1" applyAlignment="1">
      <alignment horizontal="right"/>
    </xf>
    <xf numFmtId="0" fontId="4" fillId="0" borderId="79" xfId="0" applyFont="1" applyFill="1" applyBorder="1" applyAlignment="1">
      <alignment horizontal="right"/>
    </xf>
    <xf numFmtId="0" fontId="4" fillId="0" borderId="80" xfId="0" applyFont="1" applyFill="1" applyBorder="1" applyAlignment="1">
      <alignment horizontal="right"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10" fontId="3" fillId="35" borderId="0" xfId="0" applyNumberFormat="1" applyFont="1" applyFill="1" applyBorder="1" applyAlignment="1">
      <alignment horizontal="center"/>
    </xf>
    <xf numFmtId="0" fontId="3" fillId="35" borderId="27" xfId="0" applyFont="1" applyFill="1" applyBorder="1" applyAlignment="1">
      <alignment horizontal="left"/>
    </xf>
    <xf numFmtId="0" fontId="3" fillId="35" borderId="27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right"/>
    </xf>
    <xf numFmtId="10" fontId="3" fillId="35" borderId="0" xfId="0" applyNumberFormat="1" applyFont="1" applyFill="1" applyBorder="1" applyAlignment="1">
      <alignment horizontal="left"/>
    </xf>
    <xf numFmtId="0" fontId="3" fillId="35" borderId="27" xfId="0" applyFont="1" applyFill="1" applyBorder="1" applyAlignment="1">
      <alignment horizontal="right"/>
    </xf>
    <xf numFmtId="179" fontId="4" fillId="35" borderId="27" xfId="44" applyNumberFormat="1" applyFont="1" applyFill="1" applyBorder="1" applyAlignment="1">
      <alignment/>
    </xf>
    <xf numFmtId="0" fontId="3" fillId="35" borderId="20" xfId="0" applyFont="1" applyFill="1" applyBorder="1" applyAlignment="1">
      <alignment horizontal="right"/>
    </xf>
    <xf numFmtId="181" fontId="4" fillId="33" borderId="2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4" fontId="3" fillId="0" borderId="40" xfId="59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59" applyNumberFormat="1" applyFont="1" applyFill="1" applyBorder="1" applyAlignment="1">
      <alignment horizontal="center"/>
    </xf>
    <xf numFmtId="189" fontId="3" fillId="0" borderId="20" xfId="0" applyNumberFormat="1" applyFont="1" applyFill="1" applyBorder="1" applyAlignment="1">
      <alignment horizontal="center"/>
    </xf>
    <xf numFmtId="179" fontId="3" fillId="0" borderId="38" xfId="44" applyNumberFormat="1" applyFont="1" applyFill="1" applyBorder="1" applyAlignment="1">
      <alignment horizontal="left"/>
    </xf>
    <xf numFmtId="0" fontId="3" fillId="0" borderId="81" xfId="0" applyFont="1" applyFill="1" applyBorder="1" applyAlignment="1">
      <alignment horizontal="right"/>
    </xf>
    <xf numFmtId="3" fontId="3" fillId="0" borderId="40" xfId="0" applyNumberFormat="1" applyFont="1" applyFill="1" applyBorder="1" applyAlignment="1">
      <alignment horizontal="center"/>
    </xf>
    <xf numFmtId="5" fontId="3" fillId="0" borderId="10" xfId="44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179" fontId="3" fillId="0" borderId="37" xfId="44" applyNumberFormat="1" applyFont="1" applyFill="1" applyBorder="1" applyAlignment="1">
      <alignment/>
    </xf>
    <xf numFmtId="181" fontId="4" fillId="33" borderId="31" xfId="42" applyNumberFormat="1" applyFont="1" applyFill="1" applyBorder="1" applyAlignment="1">
      <alignment/>
    </xf>
    <xf numFmtId="0" fontId="3" fillId="36" borderId="0" xfId="0" applyFont="1" applyFill="1" applyAlignment="1">
      <alignment/>
    </xf>
    <xf numFmtId="181" fontId="3" fillId="36" borderId="0" xfId="42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10" fontId="16" fillId="36" borderId="0" xfId="59" applyNumberFormat="1" applyFont="1" applyFill="1" applyBorder="1" applyAlignment="1">
      <alignment/>
    </xf>
    <xf numFmtId="179" fontId="4" fillId="36" borderId="0" xfId="44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/>
    </xf>
    <xf numFmtId="179" fontId="4" fillId="0" borderId="11" xfId="44" applyNumberFormat="1" applyFont="1" applyFill="1" applyBorder="1" applyAlignment="1">
      <alignment/>
    </xf>
    <xf numFmtId="172" fontId="3" fillId="0" borderId="11" xfId="59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right"/>
    </xf>
    <xf numFmtId="181" fontId="4" fillId="35" borderId="25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79" fontId="3" fillId="35" borderId="0" xfId="44" applyNumberFormat="1" applyFont="1" applyFill="1" applyBorder="1" applyAlignment="1">
      <alignment/>
    </xf>
    <xf numFmtId="181" fontId="4" fillId="35" borderId="26" xfId="0" applyNumberFormat="1" applyFont="1" applyFill="1" applyBorder="1" applyAlignment="1">
      <alignment/>
    </xf>
    <xf numFmtId="181" fontId="4" fillId="35" borderId="42" xfId="0" applyNumberFormat="1" applyFont="1" applyFill="1" applyBorder="1" applyAlignment="1">
      <alignment/>
    </xf>
    <xf numFmtId="179" fontId="3" fillId="35" borderId="17" xfId="44" applyNumberFormat="1" applyFont="1" applyFill="1" applyBorder="1" applyAlignment="1">
      <alignment/>
    </xf>
    <xf numFmtId="181" fontId="4" fillId="35" borderId="17" xfId="42" applyNumberFormat="1" applyFont="1" applyFill="1" applyBorder="1" applyAlignment="1">
      <alignment/>
    </xf>
    <xf numFmtId="181" fontId="4" fillId="35" borderId="16" xfId="42" applyNumberFormat="1" applyFont="1" applyFill="1" applyBorder="1" applyAlignment="1">
      <alignment/>
    </xf>
    <xf numFmtId="181" fontId="4" fillId="35" borderId="20" xfId="42" applyNumberFormat="1" applyFont="1" applyFill="1" applyBorder="1" applyAlignment="1">
      <alignment/>
    </xf>
    <xf numFmtId="179" fontId="3" fillId="35" borderId="19" xfId="44" applyNumberFormat="1" applyFont="1" applyFill="1" applyBorder="1" applyAlignment="1">
      <alignment/>
    </xf>
    <xf numFmtId="181" fontId="4" fillId="35" borderId="19" xfId="42" applyNumberFormat="1" applyFont="1" applyFill="1" applyBorder="1" applyAlignment="1">
      <alignment horizontal="center"/>
    </xf>
    <xf numFmtId="181" fontId="4" fillId="35" borderId="29" xfId="42" applyNumberFormat="1" applyFont="1" applyFill="1" applyBorder="1" applyAlignment="1">
      <alignment horizontal="center"/>
    </xf>
    <xf numFmtId="3" fontId="4" fillId="35" borderId="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179" fontId="3" fillId="35" borderId="21" xfId="44" applyNumberFormat="1" applyFont="1" applyFill="1" applyBorder="1" applyAlignment="1">
      <alignment/>
    </xf>
    <xf numFmtId="181" fontId="4" fillId="35" borderId="21" xfId="0" applyNumberFormat="1" applyFont="1" applyFill="1" applyBorder="1" applyAlignment="1">
      <alignment/>
    </xf>
    <xf numFmtId="181" fontId="4" fillId="35" borderId="54" xfId="0" applyNumberFormat="1" applyFont="1" applyFill="1" applyBorder="1" applyAlignment="1">
      <alignment/>
    </xf>
    <xf numFmtId="179" fontId="4" fillId="35" borderId="82" xfId="44" applyNumberFormat="1" applyFont="1" applyFill="1" applyBorder="1" applyAlignment="1">
      <alignment horizontal="right"/>
    </xf>
    <xf numFmtId="181" fontId="4" fillId="35" borderId="19" xfId="42" applyNumberFormat="1" applyFont="1" applyFill="1" applyBorder="1" applyAlignment="1">
      <alignment/>
    </xf>
    <xf numFmtId="179" fontId="4" fillId="35" borderId="83" xfId="44" applyNumberFormat="1" applyFont="1" applyFill="1" applyBorder="1" applyAlignment="1">
      <alignment horizontal="right"/>
    </xf>
    <xf numFmtId="181" fontId="4" fillId="35" borderId="84" xfId="42" applyNumberFormat="1" applyFont="1" applyFill="1" applyBorder="1" applyAlignment="1">
      <alignment/>
    </xf>
    <xf numFmtId="179" fontId="4" fillId="35" borderId="10" xfId="44" applyNumberFormat="1" applyFont="1" applyFill="1" applyBorder="1" applyAlignment="1">
      <alignment horizontal="right"/>
    </xf>
    <xf numFmtId="181" fontId="4" fillId="35" borderId="26" xfId="42" applyNumberFormat="1" applyFont="1" applyFill="1" applyBorder="1" applyAlignment="1">
      <alignment/>
    </xf>
    <xf numFmtId="0" fontId="3" fillId="37" borderId="0" xfId="0" applyFont="1" applyFill="1" applyBorder="1" applyAlignment="1">
      <alignment horizontal="left"/>
    </xf>
    <xf numFmtId="172" fontId="3" fillId="37" borderId="0" xfId="59" applyNumberFormat="1" applyFont="1" applyFill="1" applyBorder="1" applyAlignment="1">
      <alignment horizontal="right"/>
    </xf>
    <xf numFmtId="179" fontId="3" fillId="37" borderId="0" xfId="44" applyNumberFormat="1" applyFont="1" applyFill="1" applyBorder="1" applyAlignment="1">
      <alignment/>
    </xf>
    <xf numFmtId="0" fontId="3" fillId="37" borderId="0" xfId="0" applyFont="1" applyFill="1" applyBorder="1" applyAlignment="1">
      <alignment horizontal="right"/>
    </xf>
    <xf numFmtId="179" fontId="4" fillId="37" borderId="10" xfId="44" applyNumberFormat="1" applyFont="1" applyFill="1" applyBorder="1" applyAlignment="1">
      <alignment horizontal="right"/>
    </xf>
    <xf numFmtId="181" fontId="4" fillId="37" borderId="10" xfId="42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172" fontId="3" fillId="37" borderId="11" xfId="59" applyNumberFormat="1" applyFont="1" applyFill="1" applyBorder="1" applyAlignment="1">
      <alignment horizontal="right"/>
    </xf>
    <xf numFmtId="179" fontId="3" fillId="37" borderId="11" xfId="44" applyNumberFormat="1" applyFont="1" applyFill="1" applyBorder="1" applyAlignment="1">
      <alignment/>
    </xf>
    <xf numFmtId="0" fontId="8" fillId="37" borderId="11" xfId="0" applyFont="1" applyFill="1" applyBorder="1" applyAlignment="1">
      <alignment horizontal="right"/>
    </xf>
    <xf numFmtId="181" fontId="4" fillId="33" borderId="85" xfId="42" applyNumberFormat="1" applyFont="1" applyFill="1" applyBorder="1" applyAlignment="1">
      <alignment/>
    </xf>
    <xf numFmtId="179" fontId="4" fillId="35" borderId="0" xfId="44" applyNumberFormat="1" applyFont="1" applyFill="1" applyBorder="1" applyAlignment="1">
      <alignment/>
    </xf>
    <xf numFmtId="181" fontId="4" fillId="35" borderId="10" xfId="42" applyNumberFormat="1" applyFont="1" applyFill="1" applyBorder="1" applyAlignment="1">
      <alignment/>
    </xf>
    <xf numFmtId="179" fontId="4" fillId="37" borderId="0" xfId="44" applyNumberFormat="1" applyFont="1" applyFill="1" applyBorder="1" applyAlignment="1">
      <alignment/>
    </xf>
    <xf numFmtId="179" fontId="4" fillId="0" borderId="85" xfId="44" applyNumberFormat="1" applyFont="1" applyFill="1" applyBorder="1" applyAlignment="1">
      <alignment horizontal="right"/>
    </xf>
    <xf numFmtId="183" fontId="4" fillId="33" borderId="85" xfId="0" applyNumberFormat="1" applyFont="1" applyFill="1" applyBorder="1" applyAlignment="1">
      <alignment/>
    </xf>
    <xf numFmtId="181" fontId="4" fillId="33" borderId="85" xfId="0" applyNumberFormat="1" applyFont="1" applyFill="1" applyBorder="1" applyAlignment="1">
      <alignment/>
    </xf>
    <xf numFmtId="181" fontId="4" fillId="0" borderId="85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right"/>
    </xf>
    <xf numFmtId="0" fontId="3" fillId="37" borderId="0" xfId="0" applyFont="1" applyFill="1" applyBorder="1" applyAlignment="1">
      <alignment/>
    </xf>
    <xf numFmtId="179" fontId="3" fillId="37" borderId="0" xfId="0" applyNumberFormat="1" applyFont="1" applyFill="1" applyBorder="1" applyAlignment="1">
      <alignment horizontal="right"/>
    </xf>
    <xf numFmtId="179" fontId="4" fillId="37" borderId="0" xfId="44" applyNumberFormat="1" applyFont="1" applyFill="1" applyBorder="1" applyAlignment="1">
      <alignment horizontal="right"/>
    </xf>
    <xf numFmtId="181" fontId="4" fillId="37" borderId="0" xfId="0" applyNumberFormat="1" applyFont="1" applyFill="1" applyBorder="1" applyAlignment="1">
      <alignment/>
    </xf>
    <xf numFmtId="0" fontId="4" fillId="37" borderId="0" xfId="0" applyFont="1" applyFill="1" applyBorder="1" applyAlignment="1">
      <alignment horizontal="right"/>
    </xf>
    <xf numFmtId="181" fontId="4" fillId="37" borderId="26" xfId="42" applyNumberFormat="1" applyFont="1" applyFill="1" applyBorder="1" applyAlignment="1">
      <alignment/>
    </xf>
    <xf numFmtId="164" fontId="3" fillId="0" borderId="27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1" fontId="3" fillId="0" borderId="20" xfId="44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37" borderId="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35" borderId="0" xfId="44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1" fontId="3" fillId="35" borderId="27" xfId="0" applyNumberFormat="1" applyFont="1" applyFill="1" applyBorder="1" applyAlignment="1">
      <alignment horizontal="center"/>
    </xf>
    <xf numFmtId="1" fontId="3" fillId="0" borderId="10" xfId="44" applyNumberFormat="1" applyFont="1" applyFill="1" applyBorder="1" applyAlignment="1">
      <alignment horizontal="center"/>
    </xf>
    <xf numFmtId="1" fontId="3" fillId="0" borderId="40" xfId="44" applyNumberFormat="1" applyFont="1" applyFill="1" applyBorder="1" applyAlignment="1">
      <alignment horizontal="center"/>
    </xf>
    <xf numFmtId="1" fontId="3" fillId="0" borderId="0" xfId="44" applyNumberFormat="1" applyFont="1" applyFill="1" applyBorder="1" applyAlignment="1">
      <alignment horizontal="center"/>
    </xf>
    <xf numFmtId="1" fontId="3" fillId="0" borderId="27" xfId="44" applyNumberFormat="1" applyFont="1" applyFill="1" applyBorder="1" applyAlignment="1">
      <alignment horizontal="center"/>
    </xf>
    <xf numFmtId="1" fontId="3" fillId="32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2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1" fontId="4" fillId="36" borderId="0" xfId="0" applyNumberFormat="1" applyFont="1" applyFill="1" applyBorder="1" applyAlignment="1">
      <alignment horizontal="center"/>
    </xf>
    <xf numFmtId="1" fontId="5" fillId="32" borderId="0" xfId="0" applyNumberFormat="1" applyFont="1" applyFill="1" applyAlignment="1">
      <alignment horizontal="center"/>
    </xf>
    <xf numFmtId="3" fontId="3" fillId="0" borderId="11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10" xfId="59" applyNumberFormat="1" applyFont="1" applyFill="1" applyBorder="1" applyAlignment="1">
      <alignment horizontal="center"/>
    </xf>
    <xf numFmtId="3" fontId="3" fillId="37" borderId="0" xfId="59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32" borderId="11" xfId="0" applyNumberFormat="1" applyFont="1" applyFill="1" applyBorder="1" applyAlignment="1">
      <alignment horizontal="center"/>
    </xf>
    <xf numFmtId="3" fontId="3" fillId="35" borderId="11" xfId="0" applyNumberFormat="1" applyFont="1" applyFill="1" applyBorder="1" applyAlignment="1">
      <alignment horizontal="center"/>
    </xf>
    <xf numFmtId="3" fontId="3" fillId="0" borderId="11" xfId="59" applyNumberFormat="1" applyFont="1" applyFill="1" applyBorder="1" applyAlignment="1">
      <alignment horizontal="center"/>
    </xf>
    <xf numFmtId="3" fontId="3" fillId="37" borderId="11" xfId="59" applyNumberFormat="1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 horizontal="center"/>
    </xf>
    <xf numFmtId="3" fontId="3" fillId="35" borderId="27" xfId="0" applyNumberFormat="1" applyFont="1" applyFill="1" applyBorder="1" applyAlignment="1">
      <alignment horizontal="center"/>
    </xf>
    <xf numFmtId="3" fontId="3" fillId="37" borderId="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32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4" fillId="0" borderId="0" xfId="59" applyNumberFormat="1" applyFont="1" applyFill="1" applyBorder="1" applyAlignment="1">
      <alignment horizontal="center"/>
    </xf>
    <xf numFmtId="3" fontId="3" fillId="32" borderId="0" xfId="44" applyNumberFormat="1" applyFont="1" applyFill="1" applyBorder="1" applyAlignment="1">
      <alignment horizontal="center"/>
    </xf>
    <xf numFmtId="3" fontId="3" fillId="32" borderId="0" xfId="59" applyNumberFormat="1" applyFont="1" applyFill="1" applyAlignment="1">
      <alignment horizontal="center"/>
    </xf>
    <xf numFmtId="3" fontId="4" fillId="36" borderId="0" xfId="0" applyNumberFormat="1" applyFont="1" applyFill="1" applyBorder="1" applyAlignment="1">
      <alignment horizontal="center"/>
    </xf>
    <xf numFmtId="3" fontId="4" fillId="32" borderId="0" xfId="0" applyNumberFormat="1" applyFont="1" applyFill="1" applyAlignment="1">
      <alignment horizontal="center"/>
    </xf>
    <xf numFmtId="3" fontId="3" fillId="32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" fontId="3" fillId="37" borderId="20" xfId="44" applyNumberFormat="1" applyFont="1" applyFill="1" applyBorder="1" applyAlignment="1">
      <alignment horizontal="center"/>
    </xf>
    <xf numFmtId="0" fontId="3" fillId="37" borderId="20" xfId="0" applyFont="1" applyFill="1" applyBorder="1" applyAlignment="1">
      <alignment horizontal="right"/>
    </xf>
    <xf numFmtId="3" fontId="3" fillId="37" borderId="20" xfId="0" applyNumberFormat="1" applyFont="1" applyFill="1" applyBorder="1" applyAlignment="1">
      <alignment horizontal="center"/>
    </xf>
    <xf numFmtId="10" fontId="3" fillId="37" borderId="20" xfId="0" applyNumberFormat="1" applyFont="1" applyFill="1" applyBorder="1" applyAlignment="1">
      <alignment horizontal="center"/>
    </xf>
    <xf numFmtId="181" fontId="4" fillId="37" borderId="16" xfId="42" applyNumberFormat="1" applyFont="1" applyFill="1" applyBorder="1" applyAlignment="1">
      <alignment/>
    </xf>
    <xf numFmtId="0" fontId="3" fillId="37" borderId="0" xfId="0" applyFont="1" applyFill="1" applyAlignment="1">
      <alignment/>
    </xf>
    <xf numFmtId="179" fontId="4" fillId="35" borderId="0" xfId="44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left"/>
    </xf>
    <xf numFmtId="0" fontId="3" fillId="35" borderId="27" xfId="0" applyNumberFormat="1" applyFont="1" applyFill="1" applyBorder="1" applyAlignment="1">
      <alignment horizontal="center"/>
    </xf>
    <xf numFmtId="179" fontId="3" fillId="35" borderId="30" xfId="44" applyNumberFormat="1" applyFont="1" applyFill="1" applyBorder="1" applyAlignment="1">
      <alignment/>
    </xf>
    <xf numFmtId="181" fontId="4" fillId="35" borderId="53" xfId="42" applyNumberFormat="1" applyFont="1" applyFill="1" applyBorder="1" applyAlignment="1">
      <alignment/>
    </xf>
    <xf numFmtId="181" fontId="4" fillId="35" borderId="23" xfId="42" applyNumberFormat="1" applyFont="1" applyFill="1" applyBorder="1" applyAlignment="1">
      <alignment/>
    </xf>
    <xf numFmtId="1" fontId="3" fillId="35" borderId="20" xfId="44" applyNumberFormat="1" applyFont="1" applyFill="1" applyBorder="1" applyAlignment="1">
      <alignment horizontal="center"/>
    </xf>
    <xf numFmtId="3" fontId="3" fillId="35" borderId="20" xfId="0" applyNumberFormat="1" applyFont="1" applyFill="1" applyBorder="1" applyAlignment="1">
      <alignment horizontal="center"/>
    </xf>
    <xf numFmtId="10" fontId="3" fillId="35" borderId="20" xfId="0" applyNumberFormat="1" applyFont="1" applyFill="1" applyBorder="1" applyAlignment="1">
      <alignment horizontal="center"/>
    </xf>
    <xf numFmtId="179" fontId="3" fillId="35" borderId="22" xfId="44" applyNumberFormat="1" applyFont="1" applyFill="1" applyBorder="1" applyAlignment="1">
      <alignment/>
    </xf>
    <xf numFmtId="181" fontId="4" fillId="35" borderId="54" xfId="42" applyNumberFormat="1" applyFont="1" applyFill="1" applyBorder="1" applyAlignment="1">
      <alignment/>
    </xf>
    <xf numFmtId="181" fontId="4" fillId="35" borderId="21" xfId="42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1" fontId="14" fillId="35" borderId="36" xfId="0" applyNumberFormat="1" applyFont="1" applyFill="1" applyBorder="1" applyAlignment="1">
      <alignment horizontal="center"/>
    </xf>
    <xf numFmtId="0" fontId="3" fillId="35" borderId="36" xfId="0" applyFont="1" applyFill="1" applyBorder="1" applyAlignment="1">
      <alignment horizontal="right"/>
    </xf>
    <xf numFmtId="3" fontId="3" fillId="35" borderId="36" xfId="0" applyNumberFormat="1" applyFont="1" applyFill="1" applyBorder="1" applyAlignment="1">
      <alignment horizontal="center"/>
    </xf>
    <xf numFmtId="0" fontId="3" fillId="35" borderId="36" xfId="0" applyFont="1" applyFill="1" applyBorder="1" applyAlignment="1">
      <alignment/>
    </xf>
    <xf numFmtId="0" fontId="4" fillId="35" borderId="36" xfId="0" applyFont="1" applyFill="1" applyBorder="1" applyAlignment="1">
      <alignment horizontal="right"/>
    </xf>
    <xf numFmtId="179" fontId="4" fillId="35" borderId="36" xfId="44" applyNumberFormat="1" applyFont="1" applyFill="1" applyBorder="1" applyAlignment="1">
      <alignment horizontal="right"/>
    </xf>
    <xf numFmtId="181" fontId="4" fillId="35" borderId="86" xfId="42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181" fontId="4" fillId="35" borderId="11" xfId="42" applyNumberFormat="1" applyFont="1" applyFill="1" applyBorder="1" applyAlignment="1">
      <alignment/>
    </xf>
    <xf numFmtId="181" fontId="4" fillId="35" borderId="60" xfId="42" applyNumberFormat="1" applyFont="1" applyFill="1" applyBorder="1" applyAlignment="1">
      <alignment/>
    </xf>
    <xf numFmtId="181" fontId="4" fillId="35" borderId="29" xfId="42" applyNumberFormat="1" applyFont="1" applyFill="1" applyBorder="1" applyAlignment="1">
      <alignment/>
    </xf>
    <xf numFmtId="181" fontId="4" fillId="35" borderId="25" xfId="42" applyNumberFormat="1" applyFont="1" applyFill="1" applyBorder="1" applyAlignment="1">
      <alignment/>
    </xf>
    <xf numFmtId="181" fontId="4" fillId="35" borderId="68" xfId="42" applyNumberFormat="1" applyFont="1" applyFill="1" applyBorder="1" applyAlignment="1">
      <alignment/>
    </xf>
    <xf numFmtId="1" fontId="3" fillId="35" borderId="20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0" fontId="3" fillId="35" borderId="5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1" fontId="3" fillId="35" borderId="24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right"/>
    </xf>
    <xf numFmtId="10" fontId="3" fillId="35" borderId="27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right"/>
    </xf>
    <xf numFmtId="181" fontId="4" fillId="35" borderId="22" xfId="42" applyNumberFormat="1" applyFont="1" applyFill="1" applyBorder="1" applyAlignment="1">
      <alignment/>
    </xf>
    <xf numFmtId="181" fontId="4" fillId="35" borderId="28" xfId="42" applyNumberFormat="1" applyFont="1" applyFill="1" applyBorder="1" applyAlignment="1">
      <alignment/>
    </xf>
    <xf numFmtId="3" fontId="3" fillId="35" borderId="0" xfId="0" applyNumberFormat="1" applyFont="1" applyFill="1" applyAlignment="1">
      <alignment horizontal="center"/>
    </xf>
    <xf numFmtId="179" fontId="3" fillId="35" borderId="25" xfId="44" applyNumberFormat="1" applyFont="1" applyFill="1" applyBorder="1" applyAlignment="1">
      <alignment/>
    </xf>
    <xf numFmtId="179" fontId="3" fillId="35" borderId="0" xfId="44" applyNumberFormat="1" applyFont="1" applyFill="1" applyBorder="1" applyAlignment="1">
      <alignment horizontal="center"/>
    </xf>
    <xf numFmtId="179" fontId="3" fillId="35" borderId="0" xfId="0" applyNumberFormat="1" applyFont="1" applyFill="1" applyBorder="1" applyAlignment="1">
      <alignment horizontal="center"/>
    </xf>
    <xf numFmtId="179" fontId="4" fillId="35" borderId="34" xfId="44" applyNumberFormat="1" applyFont="1" applyFill="1" applyBorder="1" applyAlignment="1">
      <alignment horizontal="left"/>
    </xf>
    <xf numFmtId="1" fontId="4" fillId="35" borderId="0" xfId="44" applyNumberFormat="1" applyFont="1" applyFill="1" applyBorder="1" applyAlignment="1">
      <alignment horizontal="center"/>
    </xf>
    <xf numFmtId="181" fontId="4" fillId="35" borderId="11" xfId="42" applyNumberFormat="1" applyFont="1" applyFill="1" applyBorder="1" applyAlignment="1">
      <alignment horizontal="center"/>
    </xf>
    <xf numFmtId="0" fontId="3" fillId="35" borderId="0" xfId="0" applyNumberFormat="1" applyFont="1" applyFill="1" applyBorder="1" applyAlignment="1">
      <alignment horizontal="center"/>
    </xf>
    <xf numFmtId="181" fontId="4" fillId="35" borderId="37" xfId="42" applyNumberFormat="1" applyFont="1" applyFill="1" applyBorder="1" applyAlignment="1">
      <alignment/>
    </xf>
    <xf numFmtId="181" fontId="4" fillId="35" borderId="37" xfId="42" applyNumberFormat="1" applyFont="1" applyFill="1" applyBorder="1" applyAlignment="1">
      <alignment horizontal="center"/>
    </xf>
    <xf numFmtId="1" fontId="3" fillId="35" borderId="10" xfId="44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3" fontId="3" fillId="35" borderId="10" xfId="0" applyNumberFormat="1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 horizontal="center"/>
    </xf>
    <xf numFmtId="0" fontId="3" fillId="35" borderId="63" xfId="0" applyFont="1" applyFill="1" applyBorder="1" applyAlignment="1">
      <alignment horizontal="right"/>
    </xf>
    <xf numFmtId="179" fontId="3" fillId="35" borderId="84" xfId="44" applyNumberFormat="1" applyFont="1" applyFill="1" applyBorder="1" applyAlignment="1">
      <alignment/>
    </xf>
    <xf numFmtId="181" fontId="4" fillId="35" borderId="87" xfId="42" applyNumberFormat="1" applyFont="1" applyFill="1" applyBorder="1" applyAlignment="1">
      <alignment/>
    </xf>
    <xf numFmtId="181" fontId="4" fillId="35" borderId="87" xfId="0" applyNumberFormat="1" applyFont="1" applyFill="1" applyBorder="1" applyAlignment="1">
      <alignment/>
    </xf>
    <xf numFmtId="10" fontId="4" fillId="0" borderId="42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/>
    </xf>
    <xf numFmtId="1" fontId="3" fillId="0" borderId="11" xfId="44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/>
    </xf>
    <xf numFmtId="1" fontId="8" fillId="0" borderId="10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1" fontId="55" fillId="0" borderId="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4" xfId="44" applyNumberFormat="1" applyFont="1" applyFill="1" applyBorder="1" applyAlignment="1">
      <alignment horizontal="center"/>
    </xf>
    <xf numFmtId="0" fontId="3" fillId="0" borderId="45" xfId="44" applyNumberFormat="1" applyFont="1" applyFill="1" applyBorder="1" applyAlignment="1">
      <alignment horizontal="left"/>
    </xf>
    <xf numFmtId="0" fontId="3" fillId="0" borderId="34" xfId="44" applyNumberFormat="1" applyFont="1" applyFill="1" applyBorder="1" applyAlignment="1">
      <alignment horizontal="left"/>
    </xf>
    <xf numFmtId="3" fontId="3" fillId="0" borderId="27" xfId="0" applyNumberFormat="1" applyFont="1" applyFill="1" applyBorder="1" applyAlignment="1">
      <alignment horizontal="left"/>
    </xf>
    <xf numFmtId="181" fontId="4" fillId="35" borderId="0" xfId="42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37" borderId="11" xfId="0" applyFont="1" applyFill="1" applyBorder="1" applyAlignment="1">
      <alignment horizontal="left"/>
    </xf>
    <xf numFmtId="179" fontId="3" fillId="35" borderId="34" xfId="44" applyNumberFormat="1" applyFont="1" applyFill="1" applyBorder="1" applyAlignment="1">
      <alignment horizontal="left"/>
    </xf>
    <xf numFmtId="179" fontId="3" fillId="35" borderId="88" xfId="44" applyNumberFormat="1" applyFont="1" applyFill="1" applyBorder="1" applyAlignment="1">
      <alignment horizontal="left"/>
    </xf>
    <xf numFmtId="0" fontId="3" fillId="35" borderId="34" xfId="0" applyFont="1" applyFill="1" applyBorder="1" applyAlignment="1">
      <alignment horizontal="left"/>
    </xf>
    <xf numFmtId="0" fontId="3" fillId="35" borderId="45" xfId="0" applyFont="1" applyFill="1" applyBorder="1" applyAlignment="1">
      <alignment horizontal="left"/>
    </xf>
    <xf numFmtId="0" fontId="3" fillId="37" borderId="34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179" fontId="3" fillId="0" borderId="46" xfId="44" applyNumberFormat="1" applyFont="1" applyFill="1" applyBorder="1" applyAlignment="1">
      <alignment horizontal="left"/>
    </xf>
    <xf numFmtId="179" fontId="3" fillId="0" borderId="34" xfId="44" applyNumberFormat="1" applyFont="1" applyFill="1" applyBorder="1" applyAlignment="1">
      <alignment horizontal="left"/>
    </xf>
    <xf numFmtId="179" fontId="3" fillId="0" borderId="88" xfId="44" applyNumberFormat="1" applyFont="1" applyFill="1" applyBorder="1" applyAlignment="1">
      <alignment horizontal="left"/>
    </xf>
    <xf numFmtId="179" fontId="3" fillId="0" borderId="45" xfId="44" applyNumberFormat="1" applyFont="1" applyFill="1" applyBorder="1" applyAlignment="1">
      <alignment horizontal="left"/>
    </xf>
    <xf numFmtId="0" fontId="55" fillId="0" borderId="34" xfId="0" applyFont="1" applyFill="1" applyBorder="1" applyAlignment="1">
      <alignment horizontal="left"/>
    </xf>
    <xf numFmtId="0" fontId="3" fillId="0" borderId="89" xfId="0" applyFont="1" applyFill="1" applyBorder="1" applyAlignment="1">
      <alignment horizontal="left"/>
    </xf>
    <xf numFmtId="179" fontId="3" fillId="0" borderId="89" xfId="44" applyNumberFormat="1" applyFont="1" applyFill="1" applyBorder="1" applyAlignment="1">
      <alignment horizontal="left"/>
    </xf>
    <xf numFmtId="0" fontId="3" fillId="0" borderId="89" xfId="44" applyNumberFormat="1" applyFont="1" applyFill="1" applyBorder="1" applyAlignment="1">
      <alignment horizontal="left"/>
    </xf>
    <xf numFmtId="0" fontId="3" fillId="32" borderId="34" xfId="0" applyFont="1" applyFill="1" applyBorder="1" applyAlignment="1">
      <alignment horizontal="left"/>
    </xf>
    <xf numFmtId="179" fontId="3" fillId="37" borderId="88" xfId="44" applyNumberFormat="1" applyFont="1" applyFill="1" applyBorder="1" applyAlignment="1">
      <alignment horizontal="left"/>
    </xf>
    <xf numFmtId="0" fontId="14" fillId="35" borderId="32" xfId="0" applyFont="1" applyFill="1" applyBorder="1" applyAlignment="1">
      <alignment horizontal="left"/>
    </xf>
    <xf numFmtId="0" fontId="3" fillId="35" borderId="88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179" fontId="3" fillId="35" borderId="46" xfId="44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0" fillId="0" borderId="18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5" fillId="32" borderId="0" xfId="0" applyFont="1" applyFill="1" applyAlignment="1">
      <alignment horizontal="left"/>
    </xf>
    <xf numFmtId="181" fontId="4" fillId="33" borderId="90" xfId="42" applyNumberFormat="1" applyFont="1" applyFill="1" applyBorder="1" applyAlignment="1">
      <alignment/>
    </xf>
    <xf numFmtId="181" fontId="4" fillId="33" borderId="91" xfId="42" applyNumberFormat="1" applyFont="1" applyFill="1" applyBorder="1" applyAlignment="1">
      <alignment horizontal="center"/>
    </xf>
    <xf numFmtId="181" fontId="4" fillId="33" borderId="92" xfId="42" applyNumberFormat="1" applyFont="1" applyFill="1" applyBorder="1" applyAlignment="1">
      <alignment/>
    </xf>
    <xf numFmtId="181" fontId="4" fillId="0" borderId="92" xfId="42" applyNumberFormat="1" applyFont="1" applyFill="1" applyBorder="1" applyAlignment="1">
      <alignment/>
    </xf>
    <xf numFmtId="181" fontId="4" fillId="0" borderId="93" xfId="42" applyNumberFormat="1" applyFont="1" applyFill="1" applyBorder="1" applyAlignment="1">
      <alignment/>
    </xf>
    <xf numFmtId="181" fontId="4" fillId="0" borderId="94" xfId="42" applyNumberFormat="1" applyFont="1" applyFill="1" applyBorder="1" applyAlignment="1">
      <alignment/>
    </xf>
    <xf numFmtId="181" fontId="4" fillId="0" borderId="95" xfId="42" applyNumberFormat="1" applyFont="1" applyFill="1" applyBorder="1" applyAlignment="1">
      <alignment/>
    </xf>
    <xf numFmtId="164" fontId="3" fillId="0" borderId="0" xfId="59" applyNumberFormat="1" applyFont="1" applyFill="1" applyBorder="1" applyAlignment="1">
      <alignment horizontal="center"/>
    </xf>
    <xf numFmtId="10" fontId="3" fillId="0" borderId="40" xfId="0" applyNumberFormat="1" applyFont="1" applyFill="1" applyBorder="1" applyAlignment="1">
      <alignment horizontal="center"/>
    </xf>
    <xf numFmtId="181" fontId="4" fillId="0" borderId="18" xfId="42" applyNumberFormat="1" applyFont="1" applyFill="1" applyBorder="1" applyAlignment="1">
      <alignment/>
    </xf>
    <xf numFmtId="181" fontId="4" fillId="35" borderId="15" xfId="42" applyNumberFormat="1" applyFont="1" applyFill="1" applyBorder="1" applyAlignment="1">
      <alignment/>
    </xf>
    <xf numFmtId="181" fontId="4" fillId="35" borderId="48" xfId="42" applyNumberFormat="1" applyFont="1" applyFill="1" applyBorder="1" applyAlignment="1">
      <alignment horizontal="center"/>
    </xf>
    <xf numFmtId="181" fontId="4" fillId="35" borderId="47" xfId="0" applyNumberFormat="1" applyFont="1" applyFill="1" applyBorder="1" applyAlignment="1">
      <alignment/>
    </xf>
    <xf numFmtId="181" fontId="4" fillId="35" borderId="48" xfId="42" applyNumberFormat="1" applyFont="1" applyFill="1" applyBorder="1" applyAlignment="1">
      <alignment/>
    </xf>
    <xf numFmtId="181" fontId="4" fillId="35" borderId="96" xfId="42" applyNumberFormat="1" applyFont="1" applyFill="1" applyBorder="1" applyAlignment="1">
      <alignment/>
    </xf>
    <xf numFmtId="181" fontId="3" fillId="0" borderId="48" xfId="42" applyNumberFormat="1" applyFont="1" applyFill="1" applyBorder="1" applyAlignment="1">
      <alignment/>
    </xf>
    <xf numFmtId="181" fontId="4" fillId="0" borderId="97" xfId="42" applyNumberFormat="1" applyFont="1" applyFill="1" applyBorder="1" applyAlignment="1">
      <alignment/>
    </xf>
    <xf numFmtId="183" fontId="4" fillId="33" borderId="71" xfId="0" applyNumberFormat="1" applyFont="1" applyFill="1" applyBorder="1" applyAlignment="1">
      <alignment/>
    </xf>
    <xf numFmtId="181" fontId="4" fillId="33" borderId="71" xfId="0" applyNumberFormat="1" applyFont="1" applyFill="1" applyBorder="1" applyAlignment="1">
      <alignment/>
    </xf>
    <xf numFmtId="181" fontId="4" fillId="0" borderId="71" xfId="0" applyNumberFormat="1" applyFont="1" applyFill="1" applyBorder="1" applyAlignment="1">
      <alignment/>
    </xf>
    <xf numFmtId="0" fontId="4" fillId="0" borderId="98" xfId="0" applyFont="1" applyFill="1" applyBorder="1" applyAlignment="1">
      <alignment/>
    </xf>
    <xf numFmtId="181" fontId="4" fillId="0" borderId="99" xfId="42" applyNumberFormat="1" applyFont="1" applyFill="1" applyBorder="1" applyAlignment="1">
      <alignment/>
    </xf>
    <xf numFmtId="3" fontId="4" fillId="32" borderId="49" xfId="42" applyNumberFormat="1" applyFont="1" applyFill="1" applyBorder="1" applyAlignment="1">
      <alignment/>
    </xf>
    <xf numFmtId="181" fontId="4" fillId="38" borderId="97" xfId="42" applyNumberFormat="1" applyFont="1" applyFill="1" applyBorder="1" applyAlignment="1">
      <alignment/>
    </xf>
    <xf numFmtId="181" fontId="4" fillId="38" borderId="100" xfId="42" applyNumberFormat="1" applyFont="1" applyFill="1" applyBorder="1" applyAlignment="1">
      <alignment/>
    </xf>
    <xf numFmtId="181" fontId="4" fillId="0" borderId="101" xfId="42" applyNumberFormat="1" applyFont="1" applyFill="1" applyBorder="1" applyAlignment="1">
      <alignment/>
    </xf>
    <xf numFmtId="181" fontId="4" fillId="0" borderId="100" xfId="42" applyNumberFormat="1" applyFont="1" applyFill="1" applyBorder="1" applyAlignment="1">
      <alignment/>
    </xf>
    <xf numFmtId="181" fontId="4" fillId="0" borderId="49" xfId="42" applyNumberFormat="1" applyFont="1" applyFill="1" applyBorder="1" applyAlignment="1">
      <alignment/>
    </xf>
    <xf numFmtId="181" fontId="4" fillId="32" borderId="32" xfId="42" applyNumberFormat="1" applyFont="1" applyFill="1" applyBorder="1" applyAlignment="1">
      <alignment/>
    </xf>
    <xf numFmtId="181" fontId="4" fillId="0" borderId="46" xfId="42" applyNumberFormat="1" applyFont="1" applyFill="1" applyBorder="1" applyAlignment="1">
      <alignment/>
    </xf>
    <xf numFmtId="181" fontId="4" fillId="32" borderId="0" xfId="42" applyNumberFormat="1" applyFont="1" applyFill="1" applyBorder="1" applyAlignment="1">
      <alignment/>
    </xf>
    <xf numFmtId="181" fontId="4" fillId="37" borderId="0" xfId="42" applyNumberFormat="1" applyFont="1" applyFill="1" applyBorder="1" applyAlignment="1">
      <alignment/>
    </xf>
    <xf numFmtId="181" fontId="4" fillId="35" borderId="59" xfId="42" applyNumberFormat="1" applyFont="1" applyFill="1" applyBorder="1" applyAlignment="1">
      <alignment/>
    </xf>
    <xf numFmtId="181" fontId="4" fillId="35" borderId="47" xfId="42" applyNumberFormat="1" applyFont="1" applyFill="1" applyBorder="1" applyAlignment="1">
      <alignment/>
    </xf>
    <xf numFmtId="181" fontId="4" fillId="37" borderId="20" xfId="42" applyNumberFormat="1" applyFont="1" applyFill="1" applyBorder="1" applyAlignment="1">
      <alignment/>
    </xf>
    <xf numFmtId="181" fontId="4" fillId="35" borderId="36" xfId="42" applyNumberFormat="1" applyFont="1" applyFill="1" applyBorder="1" applyAlignment="1">
      <alignment/>
    </xf>
    <xf numFmtId="181" fontId="4" fillId="35" borderId="97" xfId="42" applyNumberFormat="1" applyFont="1" applyFill="1" applyBorder="1" applyAlignment="1">
      <alignment/>
    </xf>
    <xf numFmtId="181" fontId="4" fillId="35" borderId="49" xfId="42" applyNumberFormat="1" applyFont="1" applyFill="1" applyBorder="1" applyAlignment="1">
      <alignment/>
    </xf>
    <xf numFmtId="181" fontId="4" fillId="35" borderId="18" xfId="42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81" fontId="4" fillId="35" borderId="42" xfId="42" applyNumberFormat="1" applyFont="1" applyFill="1" applyBorder="1" applyAlignment="1">
      <alignment/>
    </xf>
    <xf numFmtId="181" fontId="4" fillId="35" borderId="13" xfId="42" applyNumberFormat="1" applyFont="1" applyFill="1" applyBorder="1" applyAlignment="1">
      <alignment/>
    </xf>
    <xf numFmtId="181" fontId="4" fillId="35" borderId="13" xfId="0" applyNumberFormat="1" applyFont="1" applyFill="1" applyBorder="1" applyAlignment="1">
      <alignment/>
    </xf>
    <xf numFmtId="181" fontId="4" fillId="33" borderId="102" xfId="42" applyNumberFormat="1" applyFont="1" applyFill="1" applyBorder="1" applyAlignment="1">
      <alignment/>
    </xf>
    <xf numFmtId="181" fontId="4" fillId="0" borderId="32" xfId="42" applyNumberFormat="1" applyFont="1" applyFill="1" applyBorder="1" applyAlignment="1">
      <alignment/>
    </xf>
    <xf numFmtId="181" fontId="4" fillId="0" borderId="103" xfId="42" applyNumberFormat="1" applyFont="1" applyFill="1" applyBorder="1" applyAlignment="1">
      <alignment/>
    </xf>
    <xf numFmtId="179" fontId="3" fillId="0" borderId="104" xfId="0" applyNumberFormat="1" applyFont="1" applyFill="1" applyBorder="1" applyAlignment="1">
      <alignment/>
    </xf>
    <xf numFmtId="37" fontId="3" fillId="33" borderId="27" xfId="44" applyNumberFormat="1" applyFont="1" applyFill="1" applyBorder="1" applyAlignment="1">
      <alignment/>
    </xf>
    <xf numFmtId="37" fontId="3" fillId="33" borderId="77" xfId="44" applyNumberFormat="1" applyFont="1" applyFill="1" applyBorder="1" applyAlignment="1">
      <alignment/>
    </xf>
    <xf numFmtId="37" fontId="3" fillId="0" borderId="66" xfId="44" applyNumberFormat="1" applyFont="1" applyFill="1" applyBorder="1" applyAlignment="1">
      <alignment/>
    </xf>
    <xf numFmtId="37" fontId="3" fillId="0" borderId="42" xfId="44" applyNumberFormat="1" applyFont="1" applyFill="1" applyBorder="1" applyAlignment="1">
      <alignment/>
    </xf>
    <xf numFmtId="37" fontId="3" fillId="0" borderId="104" xfId="0" applyNumberFormat="1" applyFont="1" applyFill="1" applyBorder="1" applyAlignment="1">
      <alignment/>
    </xf>
    <xf numFmtId="172" fontId="18" fillId="34" borderId="66" xfId="59" applyNumberFormat="1" applyFont="1" applyFill="1" applyBorder="1" applyAlignment="1">
      <alignment/>
    </xf>
    <xf numFmtId="10" fontId="3" fillId="0" borderId="13" xfId="0" applyNumberFormat="1" applyFont="1" applyFill="1" applyBorder="1" applyAlignment="1">
      <alignment/>
    </xf>
    <xf numFmtId="181" fontId="3" fillId="0" borderId="18" xfId="42" applyNumberFormat="1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186" fontId="3" fillId="35" borderId="0" xfId="42" applyNumberFormat="1" applyFont="1" applyFill="1" applyBorder="1" applyAlignment="1">
      <alignment horizontal="center"/>
    </xf>
    <xf numFmtId="179" fontId="3" fillId="35" borderId="11" xfId="44" applyNumberFormat="1" applyFont="1" applyFill="1" applyBorder="1" applyAlignment="1">
      <alignment horizontal="left"/>
    </xf>
    <xf numFmtId="0" fontId="3" fillId="35" borderId="88" xfId="44" applyNumberFormat="1" applyFont="1" applyFill="1" applyBorder="1" applyAlignment="1">
      <alignment horizontal="left"/>
    </xf>
    <xf numFmtId="0" fontId="3" fillId="35" borderId="105" xfId="44" applyNumberFormat="1" applyFont="1" applyFill="1" applyBorder="1" applyAlignment="1">
      <alignment horizontal="left"/>
    </xf>
    <xf numFmtId="1" fontId="3" fillId="35" borderId="24" xfId="44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left"/>
    </xf>
    <xf numFmtId="0" fontId="3" fillId="35" borderId="105" xfId="0" applyFont="1" applyFill="1" applyBorder="1" applyAlignment="1">
      <alignment horizontal="left"/>
    </xf>
    <xf numFmtId="0" fontId="3" fillId="35" borderId="24" xfId="0" applyFont="1" applyFill="1" applyBorder="1" applyAlignment="1">
      <alignment/>
    </xf>
    <xf numFmtId="3" fontId="3" fillId="35" borderId="24" xfId="0" applyNumberFormat="1" applyFont="1" applyFill="1" applyBorder="1" applyAlignment="1">
      <alignment horizontal="center"/>
    </xf>
    <xf numFmtId="10" fontId="3" fillId="35" borderId="24" xfId="0" applyNumberFormat="1" applyFont="1" applyFill="1" applyBorder="1" applyAlignment="1">
      <alignment horizontal="center"/>
    </xf>
    <xf numFmtId="181" fontId="4" fillId="35" borderId="14" xfId="42" applyNumberFormat="1" applyFont="1" applyFill="1" applyBorder="1" applyAlignment="1">
      <alignment/>
    </xf>
    <xf numFmtId="179" fontId="3" fillId="35" borderId="31" xfId="44" applyNumberFormat="1" applyFont="1" applyFill="1" applyBorder="1" applyAlignment="1">
      <alignment horizontal="left"/>
    </xf>
    <xf numFmtId="179" fontId="3" fillId="35" borderId="27" xfId="0" applyNumberFormat="1" applyFont="1" applyFill="1" applyBorder="1" applyAlignment="1">
      <alignment horizontal="right"/>
    </xf>
    <xf numFmtId="179" fontId="4" fillId="35" borderId="106" xfId="44" applyNumberFormat="1" applyFont="1" applyFill="1" applyBorder="1" applyAlignment="1">
      <alignment horizontal="right"/>
    </xf>
    <xf numFmtId="181" fontId="4" fillId="35" borderId="106" xfId="42" applyNumberFormat="1" applyFont="1" applyFill="1" applyBorder="1" applyAlignment="1">
      <alignment/>
    </xf>
    <xf numFmtId="181" fontId="4" fillId="35" borderId="107" xfId="42" applyNumberFormat="1" applyFont="1" applyFill="1" applyBorder="1" applyAlignment="1">
      <alignment/>
    </xf>
    <xf numFmtId="172" fontId="3" fillId="35" borderId="20" xfId="59" applyNumberFormat="1" applyFont="1" applyFill="1" applyBorder="1" applyAlignment="1">
      <alignment horizontal="right"/>
    </xf>
    <xf numFmtId="3" fontId="3" fillId="35" borderId="20" xfId="59" applyNumberFormat="1" applyFont="1" applyFill="1" applyBorder="1" applyAlignment="1">
      <alignment horizontal="center"/>
    </xf>
    <xf numFmtId="179" fontId="3" fillId="35" borderId="20" xfId="44" applyNumberFormat="1" applyFont="1" applyFill="1" applyBorder="1" applyAlignment="1">
      <alignment/>
    </xf>
    <xf numFmtId="0" fontId="3" fillId="35" borderId="46" xfId="0" applyFont="1" applyFill="1" applyBorder="1" applyAlignment="1">
      <alignment horizontal="left"/>
    </xf>
    <xf numFmtId="1" fontId="3" fillId="35" borderId="10" xfId="0" applyNumberFormat="1" applyFont="1" applyFill="1" applyBorder="1" applyAlignment="1">
      <alignment horizontal="center"/>
    </xf>
    <xf numFmtId="172" fontId="3" fillId="35" borderId="10" xfId="59" applyNumberFormat="1" applyFont="1" applyFill="1" applyBorder="1" applyAlignment="1">
      <alignment horizontal="right"/>
    </xf>
    <xf numFmtId="3" fontId="3" fillId="35" borderId="10" xfId="59" applyNumberFormat="1" applyFont="1" applyFill="1" applyBorder="1" applyAlignment="1">
      <alignment horizontal="center"/>
    </xf>
    <xf numFmtId="179" fontId="3" fillId="35" borderId="10" xfId="44" applyNumberFormat="1" applyFont="1" applyFill="1" applyBorder="1" applyAlignment="1">
      <alignment/>
    </xf>
    <xf numFmtId="0" fontId="8" fillId="35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0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1"/>
  <sheetViews>
    <sheetView tabSelected="1" view="pageBreakPreview" zoomScale="75" zoomScaleNormal="75" zoomScaleSheetLayoutView="75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478" customWidth="1"/>
    <col min="2" max="2" width="12.421875" style="337" customWidth="1"/>
    <col min="3" max="5" width="14.140625" style="337" customWidth="1"/>
    <col min="6" max="6" width="56.00390625" style="2" customWidth="1"/>
    <col min="7" max="7" width="15.28125" style="363" customWidth="1"/>
    <col min="8" max="8" width="33.57421875" style="2" customWidth="1"/>
    <col min="9" max="9" width="7.57421875" style="2" customWidth="1"/>
    <col min="10" max="10" width="24.7109375" style="2" customWidth="1"/>
    <col min="11" max="11" width="13.28125" style="146" bestFit="1" customWidth="1"/>
    <col min="12" max="12" width="13.140625" style="2" bestFit="1" customWidth="1"/>
    <col min="13" max="13" width="13.421875" style="2" bestFit="1" customWidth="1"/>
    <col min="14" max="14" width="14.00390625" style="2" customWidth="1"/>
    <col min="15" max="15" width="13.421875" style="10" customWidth="1"/>
    <col min="16" max="16" width="12.7109375" style="16" bestFit="1" customWidth="1"/>
    <col min="17" max="26" width="9.140625" style="1" customWidth="1"/>
    <col min="27" max="16384" width="9.140625" style="2" customWidth="1"/>
  </cols>
  <sheetData>
    <row r="1" spans="1:26" s="9" customFormat="1" ht="20.25">
      <c r="A1" s="451"/>
      <c r="B1" s="318"/>
      <c r="C1" s="318"/>
      <c r="D1" s="318"/>
      <c r="E1" s="318"/>
      <c r="F1" s="25"/>
      <c r="G1" s="350"/>
      <c r="H1" s="25"/>
      <c r="I1" s="26" t="s">
        <v>138</v>
      </c>
      <c r="J1" s="26"/>
      <c r="K1" s="26"/>
      <c r="L1" s="26"/>
      <c r="M1" s="26"/>
      <c r="N1" s="26"/>
      <c r="O1" s="26"/>
      <c r="P1" s="14"/>
      <c r="Q1" s="547"/>
      <c r="R1" s="547"/>
      <c r="S1" s="547"/>
      <c r="T1" s="547"/>
      <c r="U1" s="547"/>
      <c r="V1" s="547"/>
      <c r="W1" s="547"/>
      <c r="X1" s="547"/>
      <c r="Y1" s="547"/>
      <c r="Z1" s="547"/>
    </row>
    <row r="2" spans="1:26" s="9" customFormat="1" ht="20.25">
      <c r="A2" s="451"/>
      <c r="B2" s="318"/>
      <c r="C2" s="318"/>
      <c r="D2" s="318"/>
      <c r="E2" s="318"/>
      <c r="F2" s="25"/>
      <c r="G2" s="350"/>
      <c r="H2" s="25"/>
      <c r="I2" s="27" t="s">
        <v>25</v>
      </c>
      <c r="J2" s="27"/>
      <c r="K2" s="27"/>
      <c r="L2" s="27"/>
      <c r="M2" s="27"/>
      <c r="N2" s="27"/>
      <c r="O2" s="27"/>
      <c r="P2" s="14"/>
      <c r="Q2" s="547"/>
      <c r="R2" s="547"/>
      <c r="S2" s="547"/>
      <c r="T2" s="547"/>
      <c r="U2" s="547"/>
      <c r="V2" s="547"/>
      <c r="W2" s="547"/>
      <c r="X2" s="547"/>
      <c r="Y2" s="547"/>
      <c r="Z2" s="547"/>
    </row>
    <row r="3" spans="1:26" s="10" customFormat="1" ht="15.75" customHeight="1">
      <c r="A3" s="581" t="s">
        <v>264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16" ht="15">
      <c r="A4" s="452"/>
      <c r="B4" s="319"/>
      <c r="C4" s="319"/>
      <c r="D4" s="319"/>
      <c r="E4" s="319"/>
      <c r="F4" s="12"/>
      <c r="G4" s="240"/>
      <c r="H4" s="28"/>
      <c r="I4" s="28"/>
      <c r="J4" s="28"/>
      <c r="K4" s="12"/>
      <c r="L4" s="12"/>
      <c r="M4" s="29"/>
      <c r="N4" s="29"/>
      <c r="O4" s="12"/>
      <c r="P4" s="15"/>
    </row>
    <row r="5" spans="1:16" ht="15.75">
      <c r="A5" s="36"/>
      <c r="B5" s="65"/>
      <c r="C5" s="65"/>
      <c r="D5" s="65"/>
      <c r="E5" s="65"/>
      <c r="F5" s="12"/>
      <c r="G5" s="240"/>
      <c r="H5" s="28"/>
      <c r="I5" s="28"/>
      <c r="J5" s="28"/>
      <c r="K5" s="31" t="s">
        <v>56</v>
      </c>
      <c r="L5" s="582" t="s">
        <v>54</v>
      </c>
      <c r="M5" s="582"/>
      <c r="N5" s="582"/>
      <c r="O5" s="582"/>
      <c r="P5" s="582"/>
    </row>
    <row r="6" spans="1:16" ht="12.75">
      <c r="A6" s="453" t="s">
        <v>10</v>
      </c>
      <c r="B6" s="577" t="s">
        <v>211</v>
      </c>
      <c r="C6" s="577" t="s">
        <v>210</v>
      </c>
      <c r="D6" s="439"/>
      <c r="E6" s="577" t="s">
        <v>212</v>
      </c>
      <c r="F6" s="15" t="s">
        <v>215</v>
      </c>
      <c r="G6" s="579" t="s">
        <v>150</v>
      </c>
      <c r="H6" s="588" t="s">
        <v>260</v>
      </c>
      <c r="I6" s="30"/>
      <c r="J6" s="31"/>
      <c r="K6" s="154" t="s">
        <v>57</v>
      </c>
      <c r="L6" s="583" t="s">
        <v>55</v>
      </c>
      <c r="M6" s="583"/>
      <c r="N6" s="583"/>
      <c r="O6" s="583"/>
      <c r="P6" s="583"/>
    </row>
    <row r="7" spans="1:16" ht="30" customHeight="1" thickBot="1">
      <c r="A7" s="32"/>
      <c r="B7" s="578"/>
      <c r="C7" s="578"/>
      <c r="D7" s="441" t="s">
        <v>209</v>
      </c>
      <c r="E7" s="589"/>
      <c r="F7" s="33"/>
      <c r="G7" s="580"/>
      <c r="H7" s="589"/>
      <c r="I7" s="34"/>
      <c r="J7" s="183" t="s">
        <v>261</v>
      </c>
      <c r="K7" s="127" t="s">
        <v>44</v>
      </c>
      <c r="L7" s="8" t="s">
        <v>45</v>
      </c>
      <c r="M7" s="8" t="s">
        <v>46</v>
      </c>
      <c r="N7" s="31" t="s">
        <v>47</v>
      </c>
      <c r="O7" s="31" t="s">
        <v>48</v>
      </c>
      <c r="P7" s="31" t="s">
        <v>49</v>
      </c>
    </row>
    <row r="8" spans="1:26" s="228" customFormat="1" ht="12.75">
      <c r="A8" s="459"/>
      <c r="B8" s="329"/>
      <c r="C8" s="329"/>
      <c r="D8" s="329"/>
      <c r="E8" s="329"/>
      <c r="F8" s="381"/>
      <c r="G8" s="359"/>
      <c r="H8" s="549"/>
      <c r="I8" s="230"/>
      <c r="J8" s="550"/>
      <c r="K8" s="286"/>
      <c r="L8" s="286"/>
      <c r="M8" s="505"/>
      <c r="N8" s="401"/>
      <c r="O8" s="401"/>
      <c r="P8" s="533"/>
      <c r="Q8" s="269"/>
      <c r="R8" s="269"/>
      <c r="S8" s="269"/>
      <c r="T8" s="269"/>
      <c r="U8" s="269"/>
      <c r="V8" s="269"/>
      <c r="W8" s="269"/>
      <c r="X8" s="269"/>
      <c r="Y8" s="269"/>
      <c r="Z8" s="269"/>
    </row>
    <row r="9" spans="1:26" s="228" customFormat="1" ht="12.75">
      <c r="A9" s="459" t="s">
        <v>228</v>
      </c>
      <c r="B9" s="329"/>
      <c r="C9" s="329"/>
      <c r="D9" s="329"/>
      <c r="E9" s="329"/>
      <c r="F9" s="381"/>
      <c r="G9" s="359"/>
      <c r="H9" s="549"/>
      <c r="I9" s="230"/>
      <c r="J9" s="550"/>
      <c r="K9" s="286"/>
      <c r="L9" s="286"/>
      <c r="M9" s="505"/>
      <c r="N9" s="401"/>
      <c r="O9" s="401"/>
      <c r="P9" s="533"/>
      <c r="Q9" s="269"/>
      <c r="R9" s="269"/>
      <c r="S9" s="269"/>
      <c r="T9" s="269"/>
      <c r="U9" s="269"/>
      <c r="V9" s="269"/>
      <c r="W9" s="269"/>
      <c r="X9" s="269"/>
      <c r="Y9" s="269"/>
      <c r="Z9" s="269"/>
    </row>
    <row r="10" spans="1:26" s="228" customFormat="1" ht="12.75">
      <c r="A10" s="459" t="s">
        <v>13</v>
      </c>
      <c r="B10" s="329"/>
      <c r="C10" s="329"/>
      <c r="D10" s="329"/>
      <c r="E10" s="329"/>
      <c r="F10" s="381" t="s">
        <v>17</v>
      </c>
      <c r="G10" s="359"/>
      <c r="H10" s="400" t="s">
        <v>158</v>
      </c>
      <c r="I10" s="230"/>
      <c r="J10" s="550"/>
      <c r="K10" s="385">
        <v>0</v>
      </c>
      <c r="L10" s="385">
        <v>0</v>
      </c>
      <c r="M10" s="524">
        <v>0</v>
      </c>
      <c r="N10" s="401">
        <v>0</v>
      </c>
      <c r="O10" s="401">
        <v>0</v>
      </c>
      <c r="P10" s="533">
        <v>0</v>
      </c>
      <c r="Q10" s="269"/>
      <c r="R10" s="269"/>
      <c r="S10" s="269"/>
      <c r="T10" s="269"/>
      <c r="U10" s="269"/>
      <c r="V10" s="269"/>
      <c r="W10" s="269"/>
      <c r="X10" s="269"/>
      <c r="Y10" s="269"/>
      <c r="Z10" s="269"/>
    </row>
    <row r="11" spans="1:26" s="228" customFormat="1" ht="12.75">
      <c r="A11" s="551" t="s">
        <v>229</v>
      </c>
      <c r="B11" s="386"/>
      <c r="C11" s="386"/>
      <c r="D11" s="386"/>
      <c r="E11" s="386"/>
      <c r="F11" s="238"/>
      <c r="G11" s="387"/>
      <c r="H11" s="388" t="s">
        <v>75</v>
      </c>
      <c r="I11" s="238"/>
      <c r="J11" s="550"/>
      <c r="K11" s="274">
        <v>0</v>
      </c>
      <c r="L11" s="274">
        <v>0</v>
      </c>
      <c r="M11" s="502">
        <v>0</v>
      </c>
      <c r="N11" s="401">
        <v>0</v>
      </c>
      <c r="O11" s="401">
        <v>0</v>
      </c>
      <c r="P11" s="533">
        <v>0</v>
      </c>
      <c r="Q11" s="269"/>
      <c r="R11" s="269"/>
      <c r="S11" s="269"/>
      <c r="T11" s="269"/>
      <c r="U11" s="269"/>
      <c r="V11" s="269"/>
      <c r="W11" s="269"/>
      <c r="X11" s="269"/>
      <c r="Y11" s="269"/>
      <c r="Z11" s="269"/>
    </row>
    <row r="12" spans="1:26" s="228" customFormat="1" ht="12.75">
      <c r="A12" s="552"/>
      <c r="B12" s="553"/>
      <c r="C12" s="553"/>
      <c r="D12" s="553"/>
      <c r="E12" s="553"/>
      <c r="F12" s="554" t="s">
        <v>62</v>
      </c>
      <c r="G12" s="387"/>
      <c r="H12" s="388" t="s">
        <v>159</v>
      </c>
      <c r="I12" s="238"/>
      <c r="J12" s="550"/>
      <c r="K12" s="274">
        <v>0</v>
      </c>
      <c r="L12" s="274">
        <v>0</v>
      </c>
      <c r="M12" s="502">
        <v>0</v>
      </c>
      <c r="N12" s="401">
        <v>0</v>
      </c>
      <c r="O12" s="401">
        <v>0</v>
      </c>
      <c r="P12" s="533">
        <v>0</v>
      </c>
      <c r="Q12" s="269"/>
      <c r="R12" s="269"/>
      <c r="S12" s="269"/>
      <c r="T12" s="269"/>
      <c r="U12" s="269"/>
      <c r="V12" s="269"/>
      <c r="W12" s="269"/>
      <c r="X12" s="269"/>
      <c r="Y12" s="269"/>
      <c r="Z12" s="269"/>
    </row>
    <row r="13" spans="1:26" s="228" customFormat="1" ht="12.75">
      <c r="A13" s="551"/>
      <c r="B13" s="386"/>
      <c r="C13" s="386"/>
      <c r="D13" s="386"/>
      <c r="E13" s="386"/>
      <c r="F13" s="554" t="s">
        <v>120</v>
      </c>
      <c r="G13" s="387"/>
      <c r="H13" s="388" t="s">
        <v>160</v>
      </c>
      <c r="I13" s="238"/>
      <c r="J13" s="550"/>
      <c r="K13" s="274">
        <v>0</v>
      </c>
      <c r="L13" s="274">
        <v>0</v>
      </c>
      <c r="M13" s="502">
        <v>0</v>
      </c>
      <c r="N13" s="401">
        <v>0</v>
      </c>
      <c r="O13" s="401">
        <v>0</v>
      </c>
      <c r="P13" s="533">
        <v>0</v>
      </c>
      <c r="Q13" s="269"/>
      <c r="R13" s="269"/>
      <c r="S13" s="269"/>
      <c r="T13" s="269"/>
      <c r="U13" s="269"/>
      <c r="V13" s="269"/>
      <c r="W13" s="269"/>
      <c r="X13" s="269"/>
      <c r="Y13" s="269"/>
      <c r="Z13" s="269"/>
    </row>
    <row r="14" spans="1:26" s="228" customFormat="1" ht="12.75">
      <c r="A14" s="551"/>
      <c r="B14" s="386"/>
      <c r="C14" s="386"/>
      <c r="D14" s="386"/>
      <c r="E14" s="386"/>
      <c r="F14" s="554" t="s">
        <v>121</v>
      </c>
      <c r="G14" s="387"/>
      <c r="H14" s="388" t="s">
        <v>161</v>
      </c>
      <c r="I14" s="238"/>
      <c r="J14" s="550"/>
      <c r="K14" s="274">
        <v>0</v>
      </c>
      <c r="L14" s="274">
        <v>0</v>
      </c>
      <c r="M14" s="502">
        <v>0</v>
      </c>
      <c r="N14" s="401">
        <v>0</v>
      </c>
      <c r="O14" s="401">
        <v>0</v>
      </c>
      <c r="P14" s="533">
        <v>0</v>
      </c>
      <c r="Q14" s="269"/>
      <c r="R14" s="269"/>
      <c r="S14" s="269"/>
      <c r="T14" s="269"/>
      <c r="U14" s="269"/>
      <c r="V14" s="269"/>
      <c r="W14" s="269"/>
      <c r="X14" s="269"/>
      <c r="Y14" s="269"/>
      <c r="Z14" s="269"/>
    </row>
    <row r="15" spans="1:26" s="228" customFormat="1" ht="12.75">
      <c r="A15" s="551"/>
      <c r="B15" s="386"/>
      <c r="C15" s="386"/>
      <c r="D15" s="386"/>
      <c r="E15" s="386"/>
      <c r="F15" s="554" t="s">
        <v>122</v>
      </c>
      <c r="G15" s="387"/>
      <c r="H15" s="388" t="s">
        <v>161</v>
      </c>
      <c r="I15" s="238"/>
      <c r="J15" s="550"/>
      <c r="K15" s="274">
        <v>0</v>
      </c>
      <c r="L15" s="274">
        <v>0</v>
      </c>
      <c r="M15" s="502">
        <v>0</v>
      </c>
      <c r="N15" s="401">
        <v>0</v>
      </c>
      <c r="O15" s="401">
        <v>0</v>
      </c>
      <c r="P15" s="533">
        <v>0</v>
      </c>
      <c r="Q15" s="269"/>
      <c r="R15" s="269"/>
      <c r="S15" s="269"/>
      <c r="T15" s="269"/>
      <c r="U15" s="269"/>
      <c r="V15" s="269"/>
      <c r="W15" s="269"/>
      <c r="X15" s="269"/>
      <c r="Y15" s="269"/>
      <c r="Z15" s="269"/>
    </row>
    <row r="16" spans="1:26" s="228" customFormat="1" ht="12.75">
      <c r="A16" s="551"/>
      <c r="B16" s="386"/>
      <c r="C16" s="386"/>
      <c r="D16" s="386"/>
      <c r="E16" s="386"/>
      <c r="F16" s="554" t="s">
        <v>123</v>
      </c>
      <c r="G16" s="387"/>
      <c r="H16" s="388" t="s">
        <v>162</v>
      </c>
      <c r="I16" s="238"/>
      <c r="J16" s="550"/>
      <c r="K16" s="274">
        <v>0</v>
      </c>
      <c r="L16" s="274">
        <v>0</v>
      </c>
      <c r="M16" s="502">
        <v>0</v>
      </c>
      <c r="N16" s="401">
        <v>0</v>
      </c>
      <c r="O16" s="401">
        <v>0</v>
      </c>
      <c r="P16" s="533">
        <v>0</v>
      </c>
      <c r="Q16" s="269"/>
      <c r="R16" s="269"/>
      <c r="S16" s="269"/>
      <c r="T16" s="269"/>
      <c r="U16" s="269"/>
      <c r="V16" s="269"/>
      <c r="W16" s="269"/>
      <c r="X16" s="269"/>
      <c r="Y16" s="269"/>
      <c r="Z16" s="269"/>
    </row>
    <row r="17" spans="1:26" s="228" customFormat="1" ht="12.75">
      <c r="A17" s="551"/>
      <c r="B17" s="386"/>
      <c r="C17" s="386"/>
      <c r="D17" s="386"/>
      <c r="E17" s="386"/>
      <c r="F17" s="554" t="s">
        <v>114</v>
      </c>
      <c r="G17" s="387"/>
      <c r="H17" s="388" t="s">
        <v>163</v>
      </c>
      <c r="I17" s="238"/>
      <c r="J17" s="550"/>
      <c r="K17" s="274">
        <v>0</v>
      </c>
      <c r="L17" s="274">
        <v>0</v>
      </c>
      <c r="M17" s="502">
        <v>0</v>
      </c>
      <c r="N17" s="401">
        <v>0</v>
      </c>
      <c r="O17" s="401">
        <v>0</v>
      </c>
      <c r="P17" s="533">
        <v>0</v>
      </c>
      <c r="Q17" s="269"/>
      <c r="R17" s="269"/>
      <c r="S17" s="269"/>
      <c r="T17" s="269"/>
      <c r="U17" s="269"/>
      <c r="V17" s="269"/>
      <c r="W17" s="269"/>
      <c r="X17" s="269"/>
      <c r="Y17" s="269"/>
      <c r="Z17" s="269"/>
    </row>
    <row r="18" spans="1:26" s="228" customFormat="1" ht="12.75">
      <c r="A18" s="551"/>
      <c r="B18" s="386"/>
      <c r="C18" s="386"/>
      <c r="D18" s="386"/>
      <c r="E18" s="386"/>
      <c r="F18" s="554" t="s">
        <v>124</v>
      </c>
      <c r="G18" s="387"/>
      <c r="H18" s="388" t="s">
        <v>164</v>
      </c>
      <c r="I18" s="238"/>
      <c r="J18" s="550"/>
      <c r="K18" s="274">
        <v>0</v>
      </c>
      <c r="L18" s="274">
        <v>0</v>
      </c>
      <c r="M18" s="502">
        <v>0</v>
      </c>
      <c r="N18" s="401">
        <v>0</v>
      </c>
      <c r="O18" s="401">
        <v>0</v>
      </c>
      <c r="P18" s="533">
        <v>0</v>
      </c>
      <c r="Q18" s="269"/>
      <c r="R18" s="269"/>
      <c r="S18" s="269"/>
      <c r="T18" s="269"/>
      <c r="U18" s="269"/>
      <c r="V18" s="269"/>
      <c r="W18" s="269"/>
      <c r="X18" s="269"/>
      <c r="Y18" s="269"/>
      <c r="Z18" s="269"/>
    </row>
    <row r="19" spans="1:26" s="228" customFormat="1" ht="12.75">
      <c r="A19" s="555" t="s">
        <v>50</v>
      </c>
      <c r="B19" s="410"/>
      <c r="C19" s="410"/>
      <c r="D19" s="410"/>
      <c r="E19" s="410"/>
      <c r="F19" s="556" t="s">
        <v>125</v>
      </c>
      <c r="G19" s="557">
        <v>174960</v>
      </c>
      <c r="H19" s="558" t="s">
        <v>165</v>
      </c>
      <c r="I19" s="411"/>
      <c r="J19" s="550"/>
      <c r="K19" s="401">
        <v>0</v>
      </c>
      <c r="L19" s="401">
        <v>0</v>
      </c>
      <c r="M19" s="533">
        <v>0</v>
      </c>
      <c r="N19" s="401">
        <v>0</v>
      </c>
      <c r="O19" s="401">
        <v>0</v>
      </c>
      <c r="P19" s="533">
        <v>0</v>
      </c>
      <c r="Q19" s="269"/>
      <c r="R19" s="269"/>
      <c r="S19" s="269"/>
      <c r="T19" s="269"/>
      <c r="U19" s="269"/>
      <c r="V19" s="269"/>
      <c r="W19" s="269"/>
      <c r="X19" s="269"/>
      <c r="Y19" s="269"/>
      <c r="Z19" s="269"/>
    </row>
    <row r="20" spans="1:26" s="228" customFormat="1" ht="12.75">
      <c r="A20" s="555" t="s">
        <v>94</v>
      </c>
      <c r="B20" s="410"/>
      <c r="C20" s="410"/>
      <c r="D20" s="410"/>
      <c r="E20" s="410"/>
      <c r="F20" s="554" t="s">
        <v>126</v>
      </c>
      <c r="G20" s="557"/>
      <c r="H20" s="558" t="s">
        <v>166</v>
      </c>
      <c r="I20" s="411"/>
      <c r="J20" s="550"/>
      <c r="K20" s="404">
        <v>0</v>
      </c>
      <c r="L20" s="290">
        <v>0</v>
      </c>
      <c r="M20" s="532">
        <v>0</v>
      </c>
      <c r="N20" s="401">
        <v>0</v>
      </c>
      <c r="O20" s="401">
        <v>0</v>
      </c>
      <c r="P20" s="533">
        <v>0</v>
      </c>
      <c r="Q20" s="269"/>
      <c r="R20" s="269"/>
      <c r="S20" s="269"/>
      <c r="T20" s="269"/>
      <c r="U20" s="269"/>
      <c r="V20" s="269"/>
      <c r="W20" s="269"/>
      <c r="X20" s="269"/>
      <c r="Y20" s="269"/>
      <c r="Z20" s="269"/>
    </row>
    <row r="21" spans="1:26" s="228" customFormat="1" ht="12.75">
      <c r="A21" s="555"/>
      <c r="B21" s="410"/>
      <c r="C21" s="410"/>
      <c r="D21" s="410"/>
      <c r="E21" s="410"/>
      <c r="F21" s="554" t="s">
        <v>127</v>
      </c>
      <c r="G21" s="557"/>
      <c r="H21" s="558" t="s">
        <v>166</v>
      </c>
      <c r="I21" s="411"/>
      <c r="J21" s="550"/>
      <c r="K21" s="401">
        <v>0</v>
      </c>
      <c r="L21" s="559">
        <v>0</v>
      </c>
      <c r="M21" s="533">
        <v>0</v>
      </c>
      <c r="N21" s="401">
        <v>0</v>
      </c>
      <c r="O21" s="401">
        <v>0</v>
      </c>
      <c r="P21" s="533">
        <v>0</v>
      </c>
      <c r="Q21" s="269"/>
      <c r="R21" s="269"/>
      <c r="S21" s="269"/>
      <c r="T21" s="269"/>
      <c r="U21" s="269"/>
      <c r="V21" s="269"/>
      <c r="W21" s="269"/>
      <c r="X21" s="269"/>
      <c r="Y21" s="269"/>
      <c r="Z21" s="269"/>
    </row>
    <row r="22" spans="1:26" s="228" customFormat="1" ht="13.5" thickBot="1">
      <c r="A22" s="460"/>
      <c r="B22" s="330"/>
      <c r="C22" s="330"/>
      <c r="D22" s="330"/>
      <c r="E22" s="330"/>
      <c r="F22" s="232" t="s">
        <v>128</v>
      </c>
      <c r="G22" s="360"/>
      <c r="H22" s="412" t="s">
        <v>166</v>
      </c>
      <c r="I22" s="236"/>
      <c r="J22" s="560"/>
      <c r="K22" s="404">
        <v>0</v>
      </c>
      <c r="L22" s="290">
        <v>0</v>
      </c>
      <c r="M22" s="532">
        <v>0</v>
      </c>
      <c r="N22" s="425">
        <v>0</v>
      </c>
      <c r="O22" s="425">
        <v>0</v>
      </c>
      <c r="P22" s="530">
        <v>0</v>
      </c>
      <c r="Q22" s="269"/>
      <c r="R22" s="269"/>
      <c r="S22" s="269"/>
      <c r="T22" s="269"/>
      <c r="U22" s="269"/>
      <c r="V22" s="269"/>
      <c r="W22" s="269"/>
      <c r="X22" s="269"/>
      <c r="Y22" s="269"/>
      <c r="Z22" s="269"/>
    </row>
    <row r="23" spans="1:16" s="269" customFormat="1" ht="14.25" thickBot="1" thickTop="1">
      <c r="A23" s="460"/>
      <c r="B23" s="330"/>
      <c r="C23" s="330"/>
      <c r="D23" s="330"/>
      <c r="E23" s="330"/>
      <c r="F23" s="561"/>
      <c r="G23" s="360"/>
      <c r="H23" s="237" t="s">
        <v>79</v>
      </c>
      <c r="I23" s="236"/>
      <c r="J23" s="562" t="s">
        <v>2</v>
      </c>
      <c r="K23" s="563">
        <f>+K21+K20+K19+K18+K17+K16+K15+K14+K13+K12+K10+K8</f>
        <v>0</v>
      </c>
      <c r="L23" s="563"/>
      <c r="M23" s="563"/>
      <c r="N23" s="563"/>
      <c r="O23" s="563"/>
      <c r="P23" s="564"/>
    </row>
    <row r="24" spans="1:16" s="269" customFormat="1" ht="14.25" thickBot="1" thickTop="1">
      <c r="A24" s="474"/>
      <c r="B24" s="406"/>
      <c r="C24" s="406"/>
      <c r="D24" s="406"/>
      <c r="E24" s="406"/>
      <c r="F24" s="565"/>
      <c r="G24" s="566"/>
      <c r="H24" s="567"/>
      <c r="I24" s="238"/>
      <c r="J24" s="562" t="s">
        <v>3</v>
      </c>
      <c r="K24" s="563"/>
      <c r="L24" s="563"/>
      <c r="M24" s="563"/>
      <c r="N24" s="563"/>
      <c r="O24" s="563"/>
      <c r="P24" s="564"/>
    </row>
    <row r="25" spans="1:16" s="269" customFormat="1" ht="14.25" thickBot="1" thickTop="1">
      <c r="A25" s="568"/>
      <c r="B25" s="569"/>
      <c r="C25" s="569"/>
      <c r="D25" s="569"/>
      <c r="E25" s="569"/>
      <c r="F25" s="570"/>
      <c r="G25" s="571"/>
      <c r="H25" s="572"/>
      <c r="I25" s="573" t="s">
        <v>51</v>
      </c>
      <c r="J25" s="562"/>
      <c r="K25" s="563">
        <f>+K24+K23</f>
        <v>0</v>
      </c>
      <c r="L25" s="563"/>
      <c r="M25" s="563"/>
      <c r="N25" s="563"/>
      <c r="O25" s="563"/>
      <c r="P25" s="564"/>
    </row>
    <row r="26" spans="1:16" s="1" customFormat="1" ht="13.5" thickBot="1">
      <c r="A26" s="291"/>
      <c r="B26" s="324"/>
      <c r="C26" s="324"/>
      <c r="D26" s="324"/>
      <c r="E26" s="324"/>
      <c r="F26" s="292"/>
      <c r="G26" s="353"/>
      <c r="H26" s="293"/>
      <c r="I26" s="294"/>
      <c r="J26" s="295"/>
      <c r="K26" s="296"/>
      <c r="L26" s="296"/>
      <c r="M26" s="296"/>
      <c r="N26" s="296"/>
      <c r="O26" s="296"/>
      <c r="P26" s="296"/>
    </row>
    <row r="27" spans="1:16" ht="13.5" thickBot="1">
      <c r="A27" s="392" t="s">
        <v>156</v>
      </c>
      <c r="B27" s="443"/>
      <c r="C27" s="65"/>
      <c r="D27" s="65"/>
      <c r="E27" s="65"/>
      <c r="F27" s="12"/>
      <c r="G27" s="240"/>
      <c r="H27" s="102" t="s">
        <v>139</v>
      </c>
      <c r="I27" s="102"/>
      <c r="J27" s="35" t="s">
        <v>140</v>
      </c>
      <c r="K27" s="127" t="str">
        <f aca="true" t="shared" si="0" ref="K27:P27">K7</f>
        <v>FY22</v>
      </c>
      <c r="L27" s="127" t="str">
        <f t="shared" si="0"/>
        <v>FY23</v>
      </c>
      <c r="M27" s="127" t="str">
        <f t="shared" si="0"/>
        <v>FY24</v>
      </c>
      <c r="N27" s="127" t="str">
        <f t="shared" si="0"/>
        <v>FY25</v>
      </c>
      <c r="O27" s="127" t="str">
        <f t="shared" si="0"/>
        <v>FY26</v>
      </c>
      <c r="P27" s="127" t="str">
        <f t="shared" si="0"/>
        <v>FY27</v>
      </c>
    </row>
    <row r="28" spans="1:16" ht="12.75">
      <c r="A28" s="261" t="s">
        <v>227</v>
      </c>
      <c r="B28" s="325">
        <v>2016</v>
      </c>
      <c r="C28" s="325" t="s">
        <v>180</v>
      </c>
      <c r="D28" s="325">
        <v>4</v>
      </c>
      <c r="E28" s="325" t="s">
        <v>7</v>
      </c>
      <c r="F28" s="105" t="s">
        <v>213</v>
      </c>
      <c r="G28" s="354">
        <v>34460</v>
      </c>
      <c r="H28" s="194" t="s">
        <v>167</v>
      </c>
      <c r="I28" s="179"/>
      <c r="J28" s="49"/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212">
        <v>0</v>
      </c>
    </row>
    <row r="29" spans="1:16" ht="12.75">
      <c r="A29" s="261"/>
      <c r="B29" s="325"/>
      <c r="C29" s="325"/>
      <c r="D29" s="325"/>
      <c r="E29" s="325"/>
      <c r="F29" s="105"/>
      <c r="G29" s="354"/>
      <c r="H29" s="194"/>
      <c r="I29" s="179"/>
      <c r="J29" s="49"/>
      <c r="K29" s="49"/>
      <c r="L29" s="49"/>
      <c r="M29" s="49"/>
      <c r="N29" s="49"/>
      <c r="O29" s="49"/>
      <c r="P29" s="212"/>
    </row>
    <row r="30" spans="1:16" ht="12.75">
      <c r="A30" s="261" t="s">
        <v>227</v>
      </c>
      <c r="B30" s="325">
        <v>2017</v>
      </c>
      <c r="C30" s="325" t="s">
        <v>181</v>
      </c>
      <c r="D30" s="325">
        <v>4</v>
      </c>
      <c r="E30" s="325" t="s">
        <v>8</v>
      </c>
      <c r="F30" s="260" t="s">
        <v>213</v>
      </c>
      <c r="G30" s="355">
        <v>35258</v>
      </c>
      <c r="H30" s="194" t="s">
        <v>168</v>
      </c>
      <c r="I30" s="179"/>
      <c r="J30" s="49"/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212">
        <v>0</v>
      </c>
    </row>
    <row r="31" spans="1:16" ht="12.75">
      <c r="A31" s="261"/>
      <c r="B31" s="325"/>
      <c r="C31" s="325"/>
      <c r="D31" s="325"/>
      <c r="E31" s="325"/>
      <c r="F31" s="260"/>
      <c r="G31" s="355"/>
      <c r="H31" s="194"/>
      <c r="I31" s="179"/>
      <c r="J31" s="49"/>
      <c r="K31" s="49"/>
      <c r="L31" s="49"/>
      <c r="M31" s="49"/>
      <c r="N31" s="49"/>
      <c r="O31" s="49"/>
      <c r="P31" s="212"/>
    </row>
    <row r="32" spans="1:16" ht="12.75">
      <c r="A32" s="261" t="s">
        <v>227</v>
      </c>
      <c r="B32" s="325">
        <v>2018</v>
      </c>
      <c r="C32" s="325" t="s">
        <v>4</v>
      </c>
      <c r="D32" s="325">
        <v>4</v>
      </c>
      <c r="E32" s="325" t="s">
        <v>44</v>
      </c>
      <c r="F32" s="260" t="s">
        <v>213</v>
      </c>
      <c r="G32" s="355">
        <v>38764</v>
      </c>
      <c r="H32" s="194" t="s">
        <v>168</v>
      </c>
      <c r="I32" s="179"/>
      <c r="J32" s="49"/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212">
        <v>0</v>
      </c>
    </row>
    <row r="33" spans="1:16" ht="12.75">
      <c r="A33" s="261"/>
      <c r="B33" s="325"/>
      <c r="C33" s="325"/>
      <c r="D33" s="325"/>
      <c r="E33" s="325"/>
      <c r="F33" s="260"/>
      <c r="G33" s="355"/>
      <c r="H33" s="194"/>
      <c r="I33" s="179"/>
      <c r="J33" s="49"/>
      <c r="K33" s="49"/>
      <c r="L33" s="49"/>
      <c r="M33" s="49"/>
      <c r="N33" s="49"/>
      <c r="O33" s="49"/>
      <c r="P33" s="212"/>
    </row>
    <row r="34" spans="1:16" s="1" customFormat="1" ht="12.75">
      <c r="A34" s="261" t="s">
        <v>227</v>
      </c>
      <c r="B34" s="325">
        <v>2019</v>
      </c>
      <c r="C34" s="325" t="s">
        <v>6</v>
      </c>
      <c r="D34" s="325">
        <v>4</v>
      </c>
      <c r="E34" s="325" t="s">
        <v>45</v>
      </c>
      <c r="F34" s="261" t="s">
        <v>213</v>
      </c>
      <c r="G34" s="354">
        <v>41148</v>
      </c>
      <c r="H34" s="194" t="s">
        <v>169</v>
      </c>
      <c r="I34" s="179"/>
      <c r="J34" s="49"/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212">
        <v>0</v>
      </c>
    </row>
    <row r="35" spans="1:16" s="1" customFormat="1" ht="12.75">
      <c r="A35" s="261"/>
      <c r="B35" s="325"/>
      <c r="C35" s="325"/>
      <c r="D35" s="325"/>
      <c r="E35" s="325"/>
      <c r="F35" s="261"/>
      <c r="G35" s="354"/>
      <c r="H35" s="194"/>
      <c r="I35" s="179"/>
      <c r="J35" s="49"/>
      <c r="K35" s="49"/>
      <c r="L35" s="49"/>
      <c r="M35" s="49"/>
      <c r="N35" s="49"/>
      <c r="O35" s="49"/>
      <c r="P35" s="212"/>
    </row>
    <row r="36" spans="1:16" s="12" customFormat="1" ht="12.75">
      <c r="A36" s="261" t="s">
        <v>227</v>
      </c>
      <c r="B36" s="325">
        <v>2020</v>
      </c>
      <c r="C36" s="325" t="s">
        <v>7</v>
      </c>
      <c r="D36" s="325">
        <v>4</v>
      </c>
      <c r="E36" s="325" t="s">
        <v>46</v>
      </c>
      <c r="F36" s="105" t="s">
        <v>214</v>
      </c>
      <c r="G36" s="354">
        <v>40213</v>
      </c>
      <c r="H36" s="194" t="s">
        <v>170</v>
      </c>
      <c r="I36" s="179"/>
      <c r="J36" s="49"/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212">
        <v>0</v>
      </c>
    </row>
    <row r="37" spans="1:16" s="12" customFormat="1" ht="12.75">
      <c r="A37" s="261"/>
      <c r="B37" s="325"/>
      <c r="C37" s="325"/>
      <c r="D37" s="325"/>
      <c r="E37" s="325"/>
      <c r="F37" s="105"/>
      <c r="G37" s="354"/>
      <c r="H37" s="194"/>
      <c r="I37" s="179"/>
      <c r="J37" s="49"/>
      <c r="K37" s="49"/>
      <c r="L37" s="49"/>
      <c r="M37" s="49"/>
      <c r="N37" s="49"/>
      <c r="O37" s="49"/>
      <c r="P37" s="212"/>
    </row>
    <row r="38" spans="1:16" s="12" customFormat="1" ht="12.75">
      <c r="A38" s="261" t="s">
        <v>227</v>
      </c>
      <c r="B38" s="325"/>
      <c r="C38" s="325" t="s">
        <v>8</v>
      </c>
      <c r="D38" s="325">
        <v>4</v>
      </c>
      <c r="E38" s="325"/>
      <c r="F38" s="442"/>
      <c r="G38" s="354"/>
      <c r="H38" s="194"/>
      <c r="I38" s="179"/>
      <c r="J38" s="49"/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212">
        <v>0</v>
      </c>
    </row>
    <row r="39" spans="1:16" s="12" customFormat="1" ht="12.75">
      <c r="A39" s="261"/>
      <c r="B39" s="325"/>
      <c r="C39" s="325"/>
      <c r="D39" s="325"/>
      <c r="E39" s="325"/>
      <c r="F39" s="442"/>
      <c r="G39" s="354"/>
      <c r="H39" s="194"/>
      <c r="I39" s="179"/>
      <c r="J39" s="49"/>
      <c r="K39" s="49"/>
      <c r="L39" s="49"/>
      <c r="M39" s="49"/>
      <c r="N39" s="49"/>
      <c r="O39" s="49"/>
      <c r="P39" s="212"/>
    </row>
    <row r="40" spans="1:16" s="12" customFormat="1" ht="12.75">
      <c r="A40" s="261" t="s">
        <v>227</v>
      </c>
      <c r="B40" s="325"/>
      <c r="C40" s="325" t="s">
        <v>44</v>
      </c>
      <c r="D40" s="325">
        <v>4</v>
      </c>
      <c r="E40" s="325"/>
      <c r="F40" s="442"/>
      <c r="G40" s="354"/>
      <c r="H40" s="194"/>
      <c r="I40" s="179"/>
      <c r="J40" s="49"/>
      <c r="K40" s="49"/>
      <c r="L40" s="49"/>
      <c r="M40" s="49"/>
      <c r="N40" s="49"/>
      <c r="O40" s="49"/>
      <c r="P40" s="212"/>
    </row>
    <row r="41" spans="1:26" ht="12.75">
      <c r="A41" s="455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s="255" customFormat="1" ht="12.75">
      <c r="A42" s="261" t="s">
        <v>108</v>
      </c>
      <c r="B42" s="325"/>
      <c r="C42" s="325"/>
      <c r="D42" s="325"/>
      <c r="E42" s="325"/>
      <c r="F42" s="105" t="s">
        <v>109</v>
      </c>
      <c r="G42" s="354"/>
      <c r="H42" s="194" t="s">
        <v>171</v>
      </c>
      <c r="I42" s="574"/>
      <c r="J42" s="49"/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212">
        <v>0</v>
      </c>
      <c r="Q42" s="229"/>
      <c r="R42" s="229"/>
      <c r="S42" s="229"/>
      <c r="T42" s="229"/>
      <c r="U42" s="229"/>
      <c r="V42" s="229"/>
      <c r="W42" s="229"/>
      <c r="X42" s="229"/>
      <c r="Y42" s="229"/>
      <c r="Z42" s="229"/>
    </row>
    <row r="43" spans="1:26" s="255" customFormat="1" ht="12.75">
      <c r="A43" s="261"/>
      <c r="B43" s="325"/>
      <c r="C43" s="325"/>
      <c r="D43" s="325"/>
      <c r="E43" s="325"/>
      <c r="F43" s="105"/>
      <c r="G43" s="354"/>
      <c r="H43" s="194"/>
      <c r="I43" s="574"/>
      <c r="J43" s="49"/>
      <c r="K43" s="49"/>
      <c r="L43" s="49"/>
      <c r="M43" s="49"/>
      <c r="N43" s="49"/>
      <c r="O43" s="49"/>
      <c r="P43" s="212"/>
      <c r="Q43" s="229"/>
      <c r="R43" s="229"/>
      <c r="S43" s="229"/>
      <c r="T43" s="229"/>
      <c r="U43" s="229"/>
      <c r="V43" s="229"/>
      <c r="W43" s="229"/>
      <c r="X43" s="229"/>
      <c r="Y43" s="229"/>
      <c r="Z43" s="229"/>
    </row>
    <row r="44" spans="1:16" s="269" customFormat="1" ht="12.75">
      <c r="A44" s="265" t="s">
        <v>130</v>
      </c>
      <c r="B44" s="326"/>
      <c r="C44" s="326"/>
      <c r="D44" s="326"/>
      <c r="E44" s="326"/>
      <c r="F44" s="262" t="s">
        <v>131</v>
      </c>
      <c r="G44" s="356"/>
      <c r="H44" s="266" t="s">
        <v>157</v>
      </c>
      <c r="I44" s="267"/>
      <c r="J44" s="290"/>
      <c r="K44" s="290">
        <v>0</v>
      </c>
      <c r="L44" s="290">
        <v>0</v>
      </c>
      <c r="M44" s="290">
        <v>0</v>
      </c>
      <c r="N44" s="290">
        <v>0</v>
      </c>
      <c r="O44" s="290">
        <v>0</v>
      </c>
      <c r="P44" s="450">
        <v>0</v>
      </c>
    </row>
    <row r="45" spans="1:16" s="269" customFormat="1" ht="12.75">
      <c r="A45" s="265"/>
      <c r="B45" s="326"/>
      <c r="C45" s="326"/>
      <c r="D45" s="326"/>
      <c r="E45" s="326"/>
      <c r="F45" s="262"/>
      <c r="G45" s="356"/>
      <c r="H45" s="266"/>
      <c r="I45" s="267"/>
      <c r="J45" s="290"/>
      <c r="K45" s="290"/>
      <c r="L45" s="290"/>
      <c r="M45" s="290"/>
      <c r="N45" s="290"/>
      <c r="O45" s="290"/>
      <c r="P45" s="450"/>
    </row>
    <row r="46" spans="1:16" s="269" customFormat="1" ht="12.75">
      <c r="A46" s="265" t="s">
        <v>119</v>
      </c>
      <c r="B46" s="326"/>
      <c r="C46" s="326"/>
      <c r="D46" s="326"/>
      <c r="E46" s="326"/>
      <c r="F46" s="262" t="s">
        <v>132</v>
      </c>
      <c r="G46" s="356"/>
      <c r="H46" s="266" t="s">
        <v>169</v>
      </c>
      <c r="I46" s="267"/>
      <c r="J46" s="290"/>
      <c r="K46" s="290">
        <v>0</v>
      </c>
      <c r="L46" s="290">
        <v>0</v>
      </c>
      <c r="M46" s="290">
        <v>0</v>
      </c>
      <c r="N46" s="290">
        <v>0</v>
      </c>
      <c r="O46" s="290">
        <v>0</v>
      </c>
      <c r="P46" s="450">
        <v>0</v>
      </c>
    </row>
    <row r="47" spans="1:16" s="12" customFormat="1" ht="12.75">
      <c r="A47" s="261"/>
      <c r="B47" s="325"/>
      <c r="C47" s="325"/>
      <c r="D47" s="325"/>
      <c r="E47" s="325"/>
      <c r="F47" s="442"/>
      <c r="G47" s="354"/>
      <c r="H47" s="194"/>
      <c r="I47" s="179"/>
      <c r="J47" s="212"/>
      <c r="K47" s="212"/>
      <c r="L47" s="212"/>
      <c r="M47" s="212"/>
      <c r="N47" s="212"/>
      <c r="O47" s="212"/>
      <c r="P47" s="212"/>
    </row>
    <row r="48" spans="1:16" s="12" customFormat="1" ht="12.75">
      <c r="A48" s="261" t="s">
        <v>225</v>
      </c>
      <c r="B48" s="325"/>
      <c r="C48" s="325"/>
      <c r="D48" s="325"/>
      <c r="E48" s="325"/>
      <c r="F48" s="442"/>
      <c r="G48" s="354"/>
      <c r="H48" s="194"/>
      <c r="I48" s="179"/>
      <c r="J48" s="212"/>
      <c r="K48" s="212"/>
      <c r="L48" s="212"/>
      <c r="M48" s="212"/>
      <c r="N48" s="212"/>
      <c r="O48" s="212"/>
      <c r="P48" s="212"/>
    </row>
    <row r="49" spans="1:16" s="12" customFormat="1" ht="12.75">
      <c r="A49" s="261"/>
      <c r="B49" s="325"/>
      <c r="C49" s="325"/>
      <c r="D49" s="325"/>
      <c r="E49" s="325"/>
      <c r="F49" s="442"/>
      <c r="G49" s="354"/>
      <c r="H49" s="194"/>
      <c r="I49" s="179"/>
      <c r="J49" s="212"/>
      <c r="K49" s="212"/>
      <c r="L49" s="212"/>
      <c r="M49" s="212"/>
      <c r="N49" s="212"/>
      <c r="O49" s="212"/>
      <c r="P49" s="212"/>
    </row>
    <row r="50" spans="1:16" s="12" customFormat="1" ht="12.75">
      <c r="A50" s="261" t="s">
        <v>226</v>
      </c>
      <c r="B50" s="325"/>
      <c r="C50" s="325"/>
      <c r="D50" s="325"/>
      <c r="E50" s="325"/>
      <c r="F50" s="442"/>
      <c r="G50" s="354"/>
      <c r="H50" s="194"/>
      <c r="I50" s="179"/>
      <c r="J50" s="212"/>
      <c r="K50" s="212"/>
      <c r="L50" s="212"/>
      <c r="M50" s="212"/>
      <c r="N50" s="212"/>
      <c r="O50" s="212"/>
      <c r="P50" s="212"/>
    </row>
    <row r="51" spans="1:16" s="12" customFormat="1" ht="12.75">
      <c r="A51" s="261"/>
      <c r="B51" s="325"/>
      <c r="C51" s="325"/>
      <c r="D51" s="325"/>
      <c r="E51" s="325"/>
      <c r="F51" s="442"/>
      <c r="G51" s="354"/>
      <c r="H51" s="194"/>
      <c r="I51" s="179"/>
      <c r="J51" s="212"/>
      <c r="K51" s="212"/>
      <c r="L51" s="212"/>
      <c r="M51" s="212"/>
      <c r="N51" s="212"/>
      <c r="O51" s="212"/>
      <c r="P51" s="212"/>
    </row>
    <row r="52" spans="1:16" s="12" customFormat="1" ht="13.5" thickBot="1">
      <c r="A52" s="261"/>
      <c r="B52" s="325"/>
      <c r="C52" s="325"/>
      <c r="D52" s="325"/>
      <c r="E52" s="325"/>
      <c r="F52" s="442"/>
      <c r="G52" s="354"/>
      <c r="H52" s="194"/>
      <c r="I52" s="179"/>
      <c r="J52" s="212"/>
      <c r="K52" s="212"/>
      <c r="L52" s="212"/>
      <c r="M52" s="212"/>
      <c r="N52" s="212"/>
      <c r="O52" s="212"/>
      <c r="P52" s="212"/>
    </row>
    <row r="53" spans="1:16" s="1" customFormat="1" ht="13.5" thickBot="1">
      <c r="A53" s="261"/>
      <c r="B53" s="325"/>
      <c r="C53" s="325"/>
      <c r="D53" s="325"/>
      <c r="E53" s="325"/>
      <c r="F53" s="179"/>
      <c r="G53" s="354"/>
      <c r="H53" s="263" t="s">
        <v>262</v>
      </c>
      <c r="I53" s="179"/>
      <c r="J53" s="182" t="s">
        <v>2</v>
      </c>
      <c r="K53" s="301">
        <f aca="true" t="shared" si="1" ref="K53:P53">SUM(K28:K52)</f>
        <v>0</v>
      </c>
      <c r="L53" s="301">
        <f t="shared" si="1"/>
        <v>0</v>
      </c>
      <c r="M53" s="301">
        <f t="shared" si="1"/>
        <v>0</v>
      </c>
      <c r="N53" s="301">
        <f t="shared" si="1"/>
        <v>0</v>
      </c>
      <c r="O53" s="301">
        <f t="shared" si="1"/>
        <v>0</v>
      </c>
      <c r="P53" s="301">
        <f t="shared" si="1"/>
        <v>0</v>
      </c>
    </row>
    <row r="54" spans="1:16" s="1" customFormat="1" ht="13.5" thickBot="1">
      <c r="A54" s="456"/>
      <c r="B54" s="327"/>
      <c r="C54" s="327"/>
      <c r="D54" s="327"/>
      <c r="E54" s="327"/>
      <c r="F54" s="298"/>
      <c r="G54" s="358"/>
      <c r="H54" s="299"/>
      <c r="I54" s="300"/>
      <c r="J54" s="295"/>
      <c r="K54" s="296"/>
      <c r="L54" s="296"/>
      <c r="M54" s="296"/>
      <c r="N54" s="296"/>
      <c r="O54" s="296"/>
      <c r="P54" s="296"/>
    </row>
    <row r="55" spans="1:16" s="1" customFormat="1" ht="13.5" thickBot="1">
      <c r="A55" s="548" t="s">
        <v>263</v>
      </c>
      <c r="B55" s="325"/>
      <c r="C55" s="325"/>
      <c r="D55" s="325"/>
      <c r="E55" s="325"/>
      <c r="F55" s="264"/>
      <c r="G55" s="357"/>
      <c r="H55" s="47"/>
      <c r="I55" s="297"/>
      <c r="J55" s="35"/>
      <c r="K55" s="127" t="str">
        <f aca="true" t="shared" si="2" ref="K55:P55">K7</f>
        <v>FY22</v>
      </c>
      <c r="L55" s="127" t="str">
        <f t="shared" si="2"/>
        <v>FY23</v>
      </c>
      <c r="M55" s="127" t="str">
        <f t="shared" si="2"/>
        <v>FY24</v>
      </c>
      <c r="N55" s="127" t="str">
        <f t="shared" si="2"/>
        <v>FY25</v>
      </c>
      <c r="O55" s="127" t="str">
        <f t="shared" si="2"/>
        <v>FY26</v>
      </c>
      <c r="P55" s="127" t="str">
        <f t="shared" si="2"/>
        <v>FY27</v>
      </c>
    </row>
    <row r="56" spans="1:16" s="269" customFormat="1" ht="12.75">
      <c r="A56" s="457"/>
      <c r="B56" s="328"/>
      <c r="C56" s="328"/>
      <c r="D56" s="328"/>
      <c r="E56" s="328"/>
      <c r="F56" s="230"/>
      <c r="G56" s="359"/>
      <c r="H56" s="231"/>
      <c r="I56" s="230"/>
      <c r="J56" s="273"/>
      <c r="K56" s="274"/>
      <c r="L56" s="275"/>
      <c r="M56" s="274"/>
      <c r="N56" s="276"/>
      <c r="O56" s="274"/>
      <c r="P56" s="502"/>
    </row>
    <row r="57" spans="1:16" s="269" customFormat="1" ht="12.75">
      <c r="A57" s="458"/>
      <c r="B57" s="328"/>
      <c r="C57" s="328"/>
      <c r="D57" s="328"/>
      <c r="E57" s="328"/>
      <c r="F57" s="230"/>
      <c r="G57" s="359"/>
      <c r="H57" s="231"/>
      <c r="I57" s="230"/>
      <c r="J57" s="277"/>
      <c r="K57" s="278"/>
      <c r="L57" s="279"/>
      <c r="M57" s="278"/>
      <c r="N57" s="280"/>
      <c r="O57" s="278"/>
      <c r="P57" s="503"/>
    </row>
    <row r="58" spans="1:26" s="228" customFormat="1" ht="12.75">
      <c r="A58" s="459"/>
      <c r="B58" s="329"/>
      <c r="C58" s="329"/>
      <c r="D58" s="329"/>
      <c r="E58" s="329"/>
      <c r="F58" s="232"/>
      <c r="G58" s="360"/>
      <c r="H58" s="233"/>
      <c r="I58" s="234"/>
      <c r="J58" s="282"/>
      <c r="K58" s="283"/>
      <c r="L58" s="284"/>
      <c r="M58" s="283"/>
      <c r="N58" s="283"/>
      <c r="O58" s="283"/>
      <c r="P58" s="504"/>
      <c r="Q58" s="269"/>
      <c r="R58" s="269"/>
      <c r="S58" s="269"/>
      <c r="T58" s="269"/>
      <c r="U58" s="269"/>
      <c r="V58" s="269"/>
      <c r="W58" s="269"/>
      <c r="X58" s="269"/>
      <c r="Y58" s="269"/>
      <c r="Z58" s="269"/>
    </row>
    <row r="59" spans="1:26" s="281" customFormat="1" ht="13.5" thickBot="1">
      <c r="A59" s="459"/>
      <c r="B59" s="329"/>
      <c r="C59" s="329"/>
      <c r="D59" s="329"/>
      <c r="E59" s="329"/>
      <c r="F59" s="230"/>
      <c r="G59" s="359"/>
      <c r="H59" s="235"/>
      <c r="I59" s="230"/>
      <c r="J59" s="282"/>
      <c r="K59" s="283"/>
      <c r="L59" s="284"/>
      <c r="M59" s="283"/>
      <c r="N59" s="283"/>
      <c r="O59" s="283"/>
      <c r="P59" s="504"/>
      <c r="Q59" s="269"/>
      <c r="R59" s="269"/>
      <c r="S59" s="269"/>
      <c r="T59" s="269"/>
      <c r="U59" s="269"/>
      <c r="V59" s="269"/>
      <c r="W59" s="269"/>
      <c r="X59" s="269"/>
      <c r="Y59" s="269"/>
      <c r="Z59" s="269"/>
    </row>
    <row r="60" spans="1:16" s="269" customFormat="1" ht="12.75">
      <c r="A60" s="459"/>
      <c r="B60" s="329"/>
      <c r="C60" s="329"/>
      <c r="D60" s="329"/>
      <c r="E60" s="329"/>
      <c r="F60" s="230"/>
      <c r="G60" s="359"/>
      <c r="H60" s="235"/>
      <c r="I60" s="230"/>
      <c r="J60" s="270"/>
      <c r="K60" s="268"/>
      <c r="L60" s="271"/>
      <c r="M60" s="268"/>
      <c r="N60" s="268"/>
      <c r="O60" s="268"/>
      <c r="P60" s="272"/>
    </row>
    <row r="61" spans="1:16" s="269" customFormat="1" ht="12.75">
      <c r="A61" s="460"/>
      <c r="B61" s="330"/>
      <c r="C61" s="330"/>
      <c r="D61" s="330"/>
      <c r="E61" s="330"/>
      <c r="F61" s="236"/>
      <c r="G61" s="360"/>
      <c r="H61" s="237"/>
      <c r="I61" s="236"/>
      <c r="J61" s="285"/>
      <c r="K61" s="286"/>
      <c r="L61" s="286"/>
      <c r="M61" s="286"/>
      <c r="N61" s="286"/>
      <c r="O61" s="286"/>
      <c r="P61" s="505"/>
    </row>
    <row r="62" spans="1:16" s="269" customFormat="1" ht="13.5" thickBot="1">
      <c r="A62" s="459"/>
      <c r="B62" s="329"/>
      <c r="C62" s="329"/>
      <c r="D62" s="329"/>
      <c r="E62" s="329"/>
      <c r="F62" s="230"/>
      <c r="G62" s="359"/>
      <c r="H62" s="302"/>
      <c r="I62" s="309"/>
      <c r="J62" s="287"/>
      <c r="K62" s="288"/>
      <c r="L62" s="288"/>
      <c r="M62" s="288"/>
      <c r="N62" s="288"/>
      <c r="O62" s="288"/>
      <c r="P62" s="506"/>
    </row>
    <row r="63" spans="1:16" s="269" customFormat="1" ht="13.5" thickBot="1">
      <c r="A63" s="459"/>
      <c r="B63" s="329"/>
      <c r="C63" s="329"/>
      <c r="D63" s="329"/>
      <c r="E63" s="329"/>
      <c r="F63" s="230"/>
      <c r="G63" s="359"/>
      <c r="H63" s="302"/>
      <c r="I63" s="310"/>
      <c r="J63" s="289"/>
      <c r="K63" s="303"/>
      <c r="L63" s="303"/>
      <c r="M63" s="303"/>
      <c r="N63" s="303"/>
      <c r="O63" s="303"/>
      <c r="P63" s="303"/>
    </row>
    <row r="64" spans="1:16" ht="13.5" thickBot="1">
      <c r="A64" s="461"/>
      <c r="B64" s="324"/>
      <c r="C64" s="324"/>
      <c r="D64" s="324"/>
      <c r="E64" s="324"/>
      <c r="F64" s="294"/>
      <c r="G64" s="361"/>
      <c r="H64" s="304"/>
      <c r="I64" s="294"/>
      <c r="J64" s="295"/>
      <c r="K64" s="296"/>
      <c r="L64" s="296"/>
      <c r="M64" s="296"/>
      <c r="N64" s="296"/>
      <c r="O64" s="296"/>
      <c r="P64" s="296"/>
    </row>
    <row r="65" spans="1:26" s="5" customFormat="1" ht="13.5" thickBot="1">
      <c r="A65" s="373" t="s">
        <v>151</v>
      </c>
      <c r="B65" s="444"/>
      <c r="C65" s="323"/>
      <c r="D65" s="323"/>
      <c r="E65" s="323"/>
      <c r="F65" s="33"/>
      <c r="G65" s="362"/>
      <c r="H65" s="34" t="s">
        <v>152</v>
      </c>
      <c r="I65" s="34"/>
      <c r="J65" s="35"/>
      <c r="K65" s="127" t="s">
        <v>44</v>
      </c>
      <c r="L65" s="127" t="s">
        <v>45</v>
      </c>
      <c r="M65" s="127" t="s">
        <v>46</v>
      </c>
      <c r="N65" s="127" t="s">
        <v>47</v>
      </c>
      <c r="O65" s="127" t="s">
        <v>48</v>
      </c>
      <c r="P65" s="127" t="s">
        <v>49</v>
      </c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16" s="1" customFormat="1" ht="12.75">
      <c r="A66" s="462" t="s">
        <v>142</v>
      </c>
      <c r="B66" s="320">
        <v>2005</v>
      </c>
      <c r="C66" s="320" t="s">
        <v>1</v>
      </c>
      <c r="D66" s="320">
        <v>20</v>
      </c>
      <c r="E66" s="320" t="s">
        <v>48</v>
      </c>
      <c r="F66" s="113"/>
      <c r="G66" s="248"/>
      <c r="H66" s="248" t="s">
        <v>133</v>
      </c>
      <c r="I66" s="247"/>
      <c r="J66" s="39" t="s">
        <v>259</v>
      </c>
      <c r="K66" s="135">
        <v>10000</v>
      </c>
      <c r="L66" s="40">
        <v>10000</v>
      </c>
      <c r="M66" s="149">
        <v>10000</v>
      </c>
      <c r="N66" s="150">
        <v>10000</v>
      </c>
      <c r="O66" s="67">
        <v>10000</v>
      </c>
      <c r="P66" s="149"/>
    </row>
    <row r="67" spans="1:16" ht="13.5" thickBot="1">
      <c r="A67" s="463"/>
      <c r="B67" s="331"/>
      <c r="C67" s="331"/>
      <c r="D67" s="331"/>
      <c r="E67" s="331"/>
      <c r="F67" s="250"/>
      <c r="G67" s="362">
        <v>199534</v>
      </c>
      <c r="H67" s="249">
        <v>154471</v>
      </c>
      <c r="I67" s="157"/>
      <c r="J67" s="59"/>
      <c r="K67" s="494">
        <v>1438</v>
      </c>
      <c r="L67" s="495">
        <v>985</v>
      </c>
      <c r="M67" s="496">
        <v>517</v>
      </c>
      <c r="N67" s="497">
        <v>126</v>
      </c>
      <c r="O67" s="498">
        <v>65</v>
      </c>
      <c r="P67" s="496"/>
    </row>
    <row r="68" spans="1:16" ht="12.75">
      <c r="A68" s="246" t="s">
        <v>143</v>
      </c>
      <c r="B68" s="332">
        <v>2009</v>
      </c>
      <c r="C68" s="332" t="s">
        <v>199</v>
      </c>
      <c r="D68" s="332">
        <v>20</v>
      </c>
      <c r="E68" s="332" t="s">
        <v>200</v>
      </c>
      <c r="F68" s="113"/>
      <c r="G68" s="248"/>
      <c r="H68" s="500" t="s">
        <v>257</v>
      </c>
      <c r="I68" s="247"/>
      <c r="J68" s="61"/>
      <c r="K68" s="156"/>
      <c r="L68" s="40"/>
      <c r="M68" s="40"/>
      <c r="N68" s="40"/>
      <c r="O68" s="149"/>
      <c r="P68" s="507"/>
    </row>
    <row r="69" spans="1:16" ht="13.5" thickBot="1">
      <c r="A69" s="464"/>
      <c r="B69" s="333"/>
      <c r="C69" s="333"/>
      <c r="D69" s="333"/>
      <c r="E69" s="333"/>
      <c r="F69" s="251"/>
      <c r="G69" s="240">
        <v>52236</v>
      </c>
      <c r="H69" s="243"/>
      <c r="I69" s="37"/>
      <c r="J69" s="50"/>
      <c r="K69" s="492"/>
      <c r="L69" s="48"/>
      <c r="M69" s="48"/>
      <c r="N69" s="48"/>
      <c r="O69" s="178"/>
      <c r="P69" s="213"/>
    </row>
    <row r="70" spans="1:16" ht="12.75">
      <c r="A70" s="462" t="s">
        <v>144</v>
      </c>
      <c r="B70" s="320">
        <v>2011</v>
      </c>
      <c r="C70" s="320" t="s">
        <v>201</v>
      </c>
      <c r="D70" s="320">
        <v>20</v>
      </c>
      <c r="E70" s="320" t="s">
        <v>202</v>
      </c>
      <c r="F70" s="113"/>
      <c r="G70" s="248"/>
      <c r="H70" s="241" t="s">
        <v>257</v>
      </c>
      <c r="I70" s="107"/>
      <c r="J70" s="50"/>
      <c r="K70" s="492"/>
      <c r="L70" s="67"/>
      <c r="M70" s="197"/>
      <c r="N70" s="64"/>
      <c r="O70" s="67"/>
      <c r="P70" s="508"/>
    </row>
    <row r="71" spans="1:16" ht="12.75">
      <c r="A71" s="454"/>
      <c r="B71" s="65"/>
      <c r="C71" s="65"/>
      <c r="D71" s="65"/>
      <c r="E71" s="65"/>
      <c r="F71" s="251"/>
      <c r="G71" s="240">
        <v>363883</v>
      </c>
      <c r="H71" s="499"/>
      <c r="I71" s="37"/>
      <c r="J71" s="42"/>
      <c r="K71" s="492"/>
      <c r="L71" s="45"/>
      <c r="M71" s="205"/>
      <c r="N71" s="45"/>
      <c r="O71" s="118"/>
      <c r="P71" s="118"/>
    </row>
    <row r="72" spans="1:16" ht="12.75">
      <c r="A72" s="115" t="s">
        <v>145</v>
      </c>
      <c r="B72" s="322">
        <v>2016</v>
      </c>
      <c r="C72" s="322" t="s">
        <v>180</v>
      </c>
      <c r="D72" s="322">
        <v>20</v>
      </c>
      <c r="E72" s="322" t="s">
        <v>217</v>
      </c>
      <c r="F72" s="60"/>
      <c r="G72" s="242"/>
      <c r="H72" s="242" t="s">
        <v>258</v>
      </c>
      <c r="I72" s="52"/>
      <c r="J72" s="39"/>
      <c r="K72" s="493"/>
      <c r="L72" s="63"/>
      <c r="M72" s="62"/>
      <c r="N72" s="62"/>
      <c r="O72" s="119"/>
      <c r="P72" s="119"/>
    </row>
    <row r="73" spans="1:16" ht="12.75">
      <c r="A73" s="465"/>
      <c r="B73" s="321"/>
      <c r="C73" s="321"/>
      <c r="D73" s="321"/>
      <c r="E73" s="321"/>
      <c r="F73" s="252"/>
      <c r="G73" s="351">
        <v>386164</v>
      </c>
      <c r="H73" s="245">
        <v>358005</v>
      </c>
      <c r="I73" s="41"/>
      <c r="J73" s="42"/>
      <c r="K73" s="132"/>
      <c r="L73" s="57"/>
      <c r="M73" s="56"/>
      <c r="N73" s="56"/>
      <c r="O73" s="120"/>
      <c r="P73" s="120"/>
    </row>
    <row r="74" spans="1:16" ht="12.75">
      <c r="A74" s="464" t="s">
        <v>146</v>
      </c>
      <c r="B74" s="333">
        <v>2018</v>
      </c>
      <c r="C74" s="333" t="s">
        <v>6</v>
      </c>
      <c r="D74" s="333">
        <v>20</v>
      </c>
      <c r="E74" s="333" t="s">
        <v>204</v>
      </c>
      <c r="F74" s="36"/>
      <c r="G74" s="240"/>
      <c r="H74" s="58" t="s">
        <v>134</v>
      </c>
      <c r="I74" s="37"/>
      <c r="J74" s="39" t="s">
        <v>254</v>
      </c>
      <c r="K74" s="239">
        <v>48572</v>
      </c>
      <c r="L74" s="180">
        <v>48572</v>
      </c>
      <c r="M74" s="181">
        <v>48572</v>
      </c>
      <c r="N74" s="181">
        <v>48572</v>
      </c>
      <c r="O74" s="210"/>
      <c r="P74" s="210"/>
    </row>
    <row r="75" spans="1:16" ht="12.75">
      <c r="A75" s="464"/>
      <c r="B75" s="333"/>
      <c r="C75" s="333"/>
      <c r="D75" s="333"/>
      <c r="E75" s="333"/>
      <c r="F75" s="251"/>
      <c r="G75" s="240">
        <v>384542</v>
      </c>
      <c r="H75" s="243">
        <v>291429</v>
      </c>
      <c r="I75" s="37"/>
      <c r="J75" s="42"/>
      <c r="K75" s="239">
        <v>5173</v>
      </c>
      <c r="L75" s="180">
        <v>3109</v>
      </c>
      <c r="M75" s="181">
        <v>2065</v>
      </c>
      <c r="N75" s="181">
        <v>1035</v>
      </c>
      <c r="O75" s="210"/>
      <c r="P75" s="210"/>
    </row>
    <row r="76" spans="1:16" ht="12.75">
      <c r="A76" s="466" t="s">
        <v>147</v>
      </c>
      <c r="B76" s="334">
        <v>2020</v>
      </c>
      <c r="C76" s="334" t="s">
        <v>8</v>
      </c>
      <c r="D76" s="334">
        <v>10</v>
      </c>
      <c r="E76" s="334" t="s">
        <v>202</v>
      </c>
      <c r="F76" s="449"/>
      <c r="G76" s="242"/>
      <c r="H76" s="317" t="s">
        <v>172</v>
      </c>
      <c r="I76" s="69"/>
      <c r="J76" s="39"/>
      <c r="K76" s="175"/>
      <c r="L76" s="176"/>
      <c r="M76" s="176"/>
      <c r="N76" s="176"/>
      <c r="O76" s="177"/>
      <c r="P76" s="177"/>
    </row>
    <row r="77" spans="1:16" ht="12.75">
      <c r="A77" s="464"/>
      <c r="B77" s="333"/>
      <c r="C77" s="333"/>
      <c r="D77" s="333"/>
      <c r="E77" s="333"/>
      <c r="F77" s="251"/>
      <c r="G77" s="240">
        <v>19480</v>
      </c>
      <c r="H77" s="243"/>
      <c r="I77" s="37"/>
      <c r="J77" s="50"/>
      <c r="K77" s="112"/>
      <c r="L77" s="48"/>
      <c r="M77" s="48"/>
      <c r="N77" s="48"/>
      <c r="O77" s="178"/>
      <c r="P77" s="178"/>
    </row>
    <row r="78" spans="1:16" ht="12.75">
      <c r="A78" s="466" t="s">
        <v>148</v>
      </c>
      <c r="B78" s="334">
        <v>2004</v>
      </c>
      <c r="C78" s="334" t="s">
        <v>0</v>
      </c>
      <c r="D78" s="334">
        <v>10</v>
      </c>
      <c r="E78" s="334" t="s">
        <v>179</v>
      </c>
      <c r="F78" s="449" t="s">
        <v>232</v>
      </c>
      <c r="G78" s="242"/>
      <c r="H78" s="317" t="s">
        <v>173</v>
      </c>
      <c r="I78" s="69"/>
      <c r="J78" s="50"/>
      <c r="K78" s="112"/>
      <c r="L78" s="48"/>
      <c r="M78" s="48"/>
      <c r="N78" s="48"/>
      <c r="O78" s="178"/>
      <c r="P78" s="178"/>
    </row>
    <row r="79" spans="1:16" ht="12.75">
      <c r="A79" s="464"/>
      <c r="B79" s="333"/>
      <c r="C79" s="333"/>
      <c r="D79" s="333"/>
      <c r="E79" s="333"/>
      <c r="F79" s="251"/>
      <c r="G79" s="240">
        <v>11138</v>
      </c>
      <c r="H79" s="243"/>
      <c r="I79" s="37"/>
      <c r="J79" s="50"/>
      <c r="K79" s="112"/>
      <c r="L79" s="48"/>
      <c r="M79" s="48"/>
      <c r="N79" s="48"/>
      <c r="O79" s="178"/>
      <c r="P79" s="178"/>
    </row>
    <row r="80" spans="1:16" ht="12.75">
      <c r="A80" s="466" t="s">
        <v>231</v>
      </c>
      <c r="B80" s="334">
        <v>2004</v>
      </c>
      <c r="C80" s="334" t="s">
        <v>0</v>
      </c>
      <c r="D80" s="334">
        <v>10</v>
      </c>
      <c r="E80" s="334" t="s">
        <v>179</v>
      </c>
      <c r="F80" s="449" t="s">
        <v>218</v>
      </c>
      <c r="G80" s="242"/>
      <c r="H80" s="317" t="s">
        <v>173</v>
      </c>
      <c r="I80" s="69"/>
      <c r="J80" s="50"/>
      <c r="K80" s="112"/>
      <c r="L80" s="48"/>
      <c r="M80" s="48"/>
      <c r="N80" s="48"/>
      <c r="O80" s="178"/>
      <c r="P80" s="178"/>
    </row>
    <row r="81" spans="1:16" ht="12.75">
      <c r="A81" s="464"/>
      <c r="B81" s="333"/>
      <c r="C81" s="333"/>
      <c r="D81" s="333"/>
      <c r="E81" s="333"/>
      <c r="F81" s="251"/>
      <c r="G81" s="240">
        <v>14782</v>
      </c>
      <c r="H81" s="243"/>
      <c r="I81" s="37"/>
      <c r="J81" s="50"/>
      <c r="K81" s="112"/>
      <c r="L81" s="48"/>
      <c r="M81" s="48"/>
      <c r="N81" s="48"/>
      <c r="O81" s="178"/>
      <c r="P81" s="178"/>
    </row>
    <row r="82" spans="1:16" ht="12.75">
      <c r="A82" s="466" t="s">
        <v>149</v>
      </c>
      <c r="B82" s="334">
        <v>2005</v>
      </c>
      <c r="C82" s="334" t="s">
        <v>0</v>
      </c>
      <c r="D82" s="334">
        <v>10</v>
      </c>
      <c r="E82" s="334" t="s">
        <v>179</v>
      </c>
      <c r="F82" s="449" t="s">
        <v>218</v>
      </c>
      <c r="G82" s="242"/>
      <c r="H82" s="317" t="s">
        <v>173</v>
      </c>
      <c r="I82" s="69"/>
      <c r="J82" s="50"/>
      <c r="K82" s="112"/>
      <c r="L82" s="48"/>
      <c r="M82" s="48"/>
      <c r="N82" s="48"/>
      <c r="O82" s="178"/>
      <c r="P82" s="178"/>
    </row>
    <row r="83" spans="1:16" ht="12.75">
      <c r="A83" s="464"/>
      <c r="B83" s="333"/>
      <c r="C83" s="333"/>
      <c r="D83" s="333"/>
      <c r="E83" s="333"/>
      <c r="F83" s="251"/>
      <c r="G83" s="240">
        <v>17996</v>
      </c>
      <c r="H83" s="243"/>
      <c r="I83" s="37"/>
      <c r="J83" s="50"/>
      <c r="K83" s="112"/>
      <c r="L83" s="48"/>
      <c r="M83" s="48"/>
      <c r="N83" s="48"/>
      <c r="O83" s="178"/>
      <c r="P83" s="178"/>
    </row>
    <row r="84" spans="1:26" s="10" customFormat="1" ht="12.75" customHeight="1">
      <c r="A84" s="447" t="s">
        <v>178</v>
      </c>
      <c r="B84" s="334">
        <v>2017</v>
      </c>
      <c r="C84" s="334" t="s">
        <v>192</v>
      </c>
      <c r="D84" s="334">
        <v>15</v>
      </c>
      <c r="E84" s="334" t="s">
        <v>219</v>
      </c>
      <c r="F84" s="60" t="s">
        <v>216</v>
      </c>
      <c r="G84" s="242"/>
      <c r="H84" s="101" t="s">
        <v>173</v>
      </c>
      <c r="I84" s="69"/>
      <c r="J84" s="50"/>
      <c r="K84" s="49"/>
      <c r="L84" s="48"/>
      <c r="M84" s="48"/>
      <c r="N84" s="48"/>
      <c r="O84" s="178"/>
      <c r="P84" s="178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s="10" customFormat="1" ht="12.75" customHeight="1">
      <c r="A85" s="447" t="s">
        <v>178</v>
      </c>
      <c r="B85" s="334">
        <v>2018</v>
      </c>
      <c r="C85" s="334" t="s">
        <v>185</v>
      </c>
      <c r="D85" s="334">
        <v>15</v>
      </c>
      <c r="E85" s="334" t="s">
        <v>220</v>
      </c>
      <c r="F85" s="60" t="s">
        <v>216</v>
      </c>
      <c r="G85" s="242"/>
      <c r="H85" s="101" t="s">
        <v>173</v>
      </c>
      <c r="I85" s="69"/>
      <c r="J85" s="50"/>
      <c r="K85" s="49"/>
      <c r="L85" s="48"/>
      <c r="M85" s="48"/>
      <c r="N85" s="48"/>
      <c r="O85" s="178"/>
      <c r="P85" s="178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s="10" customFormat="1" ht="12.75" customHeight="1">
      <c r="A86" s="448" t="s">
        <v>178</v>
      </c>
      <c r="B86" s="333">
        <v>2020</v>
      </c>
      <c r="C86" s="333" t="s">
        <v>187</v>
      </c>
      <c r="D86" s="333">
        <v>15</v>
      </c>
      <c r="E86" s="333" t="s">
        <v>203</v>
      </c>
      <c r="F86" s="60" t="s">
        <v>216</v>
      </c>
      <c r="G86" s="240"/>
      <c r="H86" s="58" t="s">
        <v>173</v>
      </c>
      <c r="I86" s="37"/>
      <c r="J86" s="50"/>
      <c r="K86" s="49"/>
      <c r="L86" s="48"/>
      <c r="M86" s="178"/>
      <c r="N86" s="178"/>
      <c r="O86" s="212"/>
      <c r="P86" s="178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s="10" customFormat="1" ht="12.75" customHeight="1">
      <c r="A87" s="448" t="s">
        <v>178</v>
      </c>
      <c r="B87" s="333">
        <v>2021</v>
      </c>
      <c r="C87" s="333" t="s">
        <v>188</v>
      </c>
      <c r="D87" s="333">
        <v>15</v>
      </c>
      <c r="E87" s="333" t="s">
        <v>217</v>
      </c>
      <c r="F87" s="60" t="s">
        <v>216</v>
      </c>
      <c r="G87" s="240"/>
      <c r="H87" s="58" t="s">
        <v>173</v>
      </c>
      <c r="I87" s="37"/>
      <c r="J87" s="50"/>
      <c r="K87" s="49"/>
      <c r="L87" s="48"/>
      <c r="M87" s="178"/>
      <c r="N87" s="178"/>
      <c r="O87" s="212"/>
      <c r="P87" s="178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10" customFormat="1" ht="12.75" customHeight="1">
      <c r="A88" s="448" t="s">
        <v>230</v>
      </c>
      <c r="B88" s="333"/>
      <c r="C88" s="333" t="s">
        <v>189</v>
      </c>
      <c r="D88" s="333">
        <v>15</v>
      </c>
      <c r="E88" s="333"/>
      <c r="F88" s="60" t="s">
        <v>216</v>
      </c>
      <c r="G88" s="240"/>
      <c r="H88" s="58"/>
      <c r="I88" s="37"/>
      <c r="J88" s="50"/>
      <c r="K88" s="49"/>
      <c r="L88" s="48"/>
      <c r="M88" s="178"/>
      <c r="N88" s="178"/>
      <c r="O88" s="212"/>
      <c r="P88" s="178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s="10" customFormat="1" ht="12.75" customHeight="1">
      <c r="A89" s="448"/>
      <c r="B89" s="333"/>
      <c r="C89" s="333"/>
      <c r="D89" s="333"/>
      <c r="E89" s="333"/>
      <c r="F89" s="36"/>
      <c r="G89" s="240"/>
      <c r="H89" s="58"/>
      <c r="I89" s="37"/>
      <c r="J89" s="50"/>
      <c r="K89" s="49"/>
      <c r="L89" s="48"/>
      <c r="M89" s="178"/>
      <c r="N89" s="178"/>
      <c r="O89" s="212"/>
      <c r="P89" s="178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255" customFormat="1" ht="12.75" customHeight="1">
      <c r="A90" s="448" t="s">
        <v>223</v>
      </c>
      <c r="B90" s="333"/>
      <c r="C90" s="333"/>
      <c r="D90" s="333">
        <v>15</v>
      </c>
      <c r="E90" s="333"/>
      <c r="F90" s="36" t="s">
        <v>224</v>
      </c>
      <c r="G90" s="240"/>
      <c r="H90" s="58"/>
      <c r="I90" s="37"/>
      <c r="J90" s="50"/>
      <c r="K90" s="49"/>
      <c r="L90" s="48"/>
      <c r="M90" s="178"/>
      <c r="N90" s="178"/>
      <c r="O90" s="212"/>
      <c r="P90" s="178"/>
      <c r="Q90" s="229"/>
      <c r="R90" s="229"/>
      <c r="S90" s="229"/>
      <c r="T90" s="229"/>
      <c r="U90" s="229"/>
      <c r="V90" s="229"/>
      <c r="W90" s="229"/>
      <c r="X90" s="229"/>
      <c r="Y90" s="229"/>
      <c r="Z90" s="229"/>
    </row>
    <row r="91" spans="1:26" s="255" customFormat="1" ht="12.75" customHeight="1">
      <c r="A91" s="448" t="s">
        <v>223</v>
      </c>
      <c r="B91" s="333"/>
      <c r="C91" s="333"/>
      <c r="D91" s="333">
        <v>15</v>
      </c>
      <c r="E91" s="333"/>
      <c r="F91" s="36"/>
      <c r="G91" s="240"/>
      <c r="H91" s="58"/>
      <c r="I91" s="37"/>
      <c r="J91" s="50"/>
      <c r="K91" s="49"/>
      <c r="L91" s="48"/>
      <c r="M91" s="178"/>
      <c r="N91" s="178"/>
      <c r="O91" s="212"/>
      <c r="P91" s="178"/>
      <c r="Q91" s="229"/>
      <c r="R91" s="229"/>
      <c r="S91" s="229"/>
      <c r="T91" s="229"/>
      <c r="U91" s="229"/>
      <c r="V91" s="229"/>
      <c r="W91" s="229"/>
      <c r="X91" s="229"/>
      <c r="Y91" s="229"/>
      <c r="Z91" s="229"/>
    </row>
    <row r="92" spans="1:26" s="255" customFormat="1" ht="12.75" customHeight="1">
      <c r="A92" s="448" t="s">
        <v>223</v>
      </c>
      <c r="B92" s="333"/>
      <c r="C92" s="333"/>
      <c r="D92" s="333">
        <v>15</v>
      </c>
      <c r="E92" s="333"/>
      <c r="F92" s="36"/>
      <c r="G92" s="240"/>
      <c r="H92" s="58"/>
      <c r="I92" s="37"/>
      <c r="J92" s="50"/>
      <c r="K92" s="49"/>
      <c r="L92" s="48"/>
      <c r="M92" s="178"/>
      <c r="N92" s="178"/>
      <c r="O92" s="212"/>
      <c r="P92" s="178"/>
      <c r="Q92" s="229"/>
      <c r="R92" s="229"/>
      <c r="S92" s="229"/>
      <c r="T92" s="229"/>
      <c r="U92" s="229"/>
      <c r="V92" s="229"/>
      <c r="W92" s="229"/>
      <c r="X92" s="229"/>
      <c r="Y92" s="229"/>
      <c r="Z92" s="229"/>
    </row>
    <row r="93" spans="1:26" s="10" customFormat="1" ht="12.75" customHeight="1">
      <c r="A93" s="448"/>
      <c r="B93" s="333"/>
      <c r="C93" s="333"/>
      <c r="D93" s="333"/>
      <c r="E93" s="333"/>
      <c r="F93" s="36"/>
      <c r="G93" s="240"/>
      <c r="H93" s="58"/>
      <c r="I93" s="37"/>
      <c r="J93" s="50"/>
      <c r="K93" s="49"/>
      <c r="L93" s="48"/>
      <c r="M93" s="178"/>
      <c r="N93" s="178"/>
      <c r="O93" s="212"/>
      <c r="P93" s="178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10" customFormat="1" ht="12.75" customHeight="1">
      <c r="A94" s="448" t="s">
        <v>190</v>
      </c>
      <c r="B94" s="333">
        <v>2018</v>
      </c>
      <c r="C94" s="333" t="s">
        <v>185</v>
      </c>
      <c r="D94" s="333">
        <v>10</v>
      </c>
      <c r="E94" s="333" t="s">
        <v>221</v>
      </c>
      <c r="F94" s="36" t="s">
        <v>222</v>
      </c>
      <c r="G94" s="240">
        <v>12172.3</v>
      </c>
      <c r="H94" s="58" t="s">
        <v>173</v>
      </c>
      <c r="I94" s="37"/>
      <c r="J94" s="50"/>
      <c r="K94" s="49"/>
      <c r="L94" s="48"/>
      <c r="M94" s="178"/>
      <c r="N94" s="178"/>
      <c r="O94" s="212"/>
      <c r="P94" s="178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10" customFormat="1" ht="12.75" customHeight="1">
      <c r="A95" s="448" t="s">
        <v>190</v>
      </c>
      <c r="B95" s="333">
        <v>2019</v>
      </c>
      <c r="C95" s="333" t="s">
        <v>186</v>
      </c>
      <c r="D95" s="333">
        <v>10</v>
      </c>
      <c r="E95" s="333" t="s">
        <v>200</v>
      </c>
      <c r="F95" s="36" t="s">
        <v>222</v>
      </c>
      <c r="G95" s="240">
        <v>8841.21</v>
      </c>
      <c r="H95" s="58" t="s">
        <v>173</v>
      </c>
      <c r="I95" s="37"/>
      <c r="J95" s="50"/>
      <c r="K95" s="49"/>
      <c r="L95" s="48"/>
      <c r="M95" s="178"/>
      <c r="N95" s="178"/>
      <c r="O95" s="212"/>
      <c r="P95" s="178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s="10" customFormat="1" ht="12.75" customHeight="1">
      <c r="A96" s="448" t="s">
        <v>190</v>
      </c>
      <c r="B96" s="333">
        <v>2020</v>
      </c>
      <c r="C96" s="333" t="s">
        <v>187</v>
      </c>
      <c r="D96" s="333">
        <v>10</v>
      </c>
      <c r="E96" s="333" t="s">
        <v>205</v>
      </c>
      <c r="F96" s="36" t="s">
        <v>222</v>
      </c>
      <c r="G96" s="240">
        <v>1336.74</v>
      </c>
      <c r="H96" s="58" t="s">
        <v>173</v>
      </c>
      <c r="I96" s="37"/>
      <c r="J96" s="50"/>
      <c r="K96" s="49"/>
      <c r="L96" s="48"/>
      <c r="M96" s="178"/>
      <c r="N96" s="178"/>
      <c r="O96" s="212"/>
      <c r="P96" s="178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16" ht="12.75" customHeight="1">
      <c r="A97" s="448" t="s">
        <v>190</v>
      </c>
      <c r="B97" s="333"/>
      <c r="C97" s="333" t="s">
        <v>188</v>
      </c>
      <c r="D97" s="333">
        <v>10</v>
      </c>
      <c r="E97" s="333"/>
      <c r="F97" s="36" t="s">
        <v>222</v>
      </c>
      <c r="G97" s="240"/>
      <c r="H97" s="58" t="s">
        <v>157</v>
      </c>
      <c r="I97" s="37"/>
      <c r="J97" s="50"/>
      <c r="K97" s="112"/>
      <c r="L97" s="48"/>
      <c r="M97" s="178"/>
      <c r="N97" s="178"/>
      <c r="O97" s="212"/>
      <c r="P97" s="178"/>
    </row>
    <row r="98" spans="1:16" ht="13.5" thickBot="1">
      <c r="A98" s="448" t="s">
        <v>190</v>
      </c>
      <c r="B98" s="333"/>
      <c r="C98" s="333" t="s">
        <v>189</v>
      </c>
      <c r="D98" s="333">
        <v>10</v>
      </c>
      <c r="E98" s="333"/>
      <c r="F98" s="36" t="s">
        <v>222</v>
      </c>
      <c r="G98" s="240"/>
      <c r="H98" s="58" t="s">
        <v>157</v>
      </c>
      <c r="I98" s="37"/>
      <c r="J98" s="50"/>
      <c r="K98" s="112">
        <v>35000</v>
      </c>
      <c r="L98" s="48">
        <v>35000</v>
      </c>
      <c r="M98" s="178"/>
      <c r="N98" s="178"/>
      <c r="O98" s="212"/>
      <c r="P98" s="213"/>
    </row>
    <row r="99" spans="1:16" s="1" customFormat="1" ht="13.5" thickBot="1">
      <c r="A99" s="115"/>
      <c r="B99" s="322"/>
      <c r="C99" s="322"/>
      <c r="D99" s="322"/>
      <c r="E99" s="322"/>
      <c r="F99" s="52"/>
      <c r="G99" s="242"/>
      <c r="H99" s="51" t="s">
        <v>80</v>
      </c>
      <c r="I99" s="52"/>
      <c r="J99" s="305" t="s">
        <v>2</v>
      </c>
      <c r="K99" s="306" t="e">
        <f>+K70+K72+#REF!+K68+K76+K66+K98</f>
        <v>#REF!</v>
      </c>
      <c r="L99" s="306" t="e">
        <f>+L70+L72+#REF!+L68+L76+L66+L98</f>
        <v>#REF!</v>
      </c>
      <c r="M99" s="306" t="e">
        <f>+M70+M72+#REF!+M68+M76+M66+M98</f>
        <v>#REF!</v>
      </c>
      <c r="N99" s="306" t="e">
        <f>+N70+N72+#REF!+N68+N76+N66+N98</f>
        <v>#REF!</v>
      </c>
      <c r="O99" s="306" t="e">
        <f>+O70+O72+#REF!+O68+O76+O66+O98</f>
        <v>#REF!</v>
      </c>
      <c r="P99" s="509" t="e">
        <f>+P70+P72+#REF!+P68+P76+P66+P98</f>
        <v>#REF!</v>
      </c>
    </row>
    <row r="100" spans="1:16" s="1" customFormat="1" ht="13.5" thickBot="1">
      <c r="A100" s="116"/>
      <c r="B100" s="323"/>
      <c r="C100" s="323"/>
      <c r="D100" s="323"/>
      <c r="E100" s="323"/>
      <c r="F100" s="109"/>
      <c r="G100" s="352"/>
      <c r="H100" s="110"/>
      <c r="I100" s="117"/>
      <c r="J100" s="305" t="s">
        <v>3</v>
      </c>
      <c r="K100" s="307" t="e">
        <f>+K67+K84+K69+#REF!+K73+#REF!</f>
        <v>#REF!</v>
      </c>
      <c r="L100" s="307" t="e">
        <f>+L67+L84+L69+#REF!+L73+#REF!</f>
        <v>#REF!</v>
      </c>
      <c r="M100" s="307" t="e">
        <f>+M67+M84+M69+#REF!+M73+#REF!</f>
        <v>#REF!</v>
      </c>
      <c r="N100" s="307" t="e">
        <f>+N67+N84+N69+#REF!+N73+#REF!</f>
        <v>#REF!</v>
      </c>
      <c r="O100" s="307" t="e">
        <f>+O67+O84+O69+#REF!+O73+#REF!</f>
        <v>#REF!</v>
      </c>
      <c r="P100" s="510" t="e">
        <f>+P67+P84+P69+#REF!+P73+#REF!</f>
        <v>#REF!</v>
      </c>
    </row>
    <row r="101" spans="1:16" s="1" customFormat="1" ht="13.5" thickBot="1">
      <c r="A101" s="116"/>
      <c r="B101" s="323"/>
      <c r="C101" s="323"/>
      <c r="D101" s="323"/>
      <c r="E101" s="323"/>
      <c r="F101" s="109"/>
      <c r="G101" s="352"/>
      <c r="H101" s="110"/>
      <c r="I101" s="117" t="s">
        <v>51</v>
      </c>
      <c r="J101" s="305"/>
      <c r="K101" s="307" t="e">
        <f aca="true" t="shared" si="3" ref="K101:P101">+K100+K99</f>
        <v>#REF!</v>
      </c>
      <c r="L101" s="308" t="e">
        <f t="shared" si="3"/>
        <v>#REF!</v>
      </c>
      <c r="M101" s="308" t="e">
        <f t="shared" si="3"/>
        <v>#REF!</v>
      </c>
      <c r="N101" s="308" t="e">
        <f t="shared" si="3"/>
        <v>#REF!</v>
      </c>
      <c r="O101" s="308" t="e">
        <f t="shared" si="3"/>
        <v>#REF!</v>
      </c>
      <c r="P101" s="511" t="e">
        <f t="shared" si="3"/>
        <v>#REF!</v>
      </c>
    </row>
    <row r="102" spans="1:16" ht="12.75">
      <c r="A102" s="291"/>
      <c r="B102" s="324"/>
      <c r="C102" s="324"/>
      <c r="D102" s="324"/>
      <c r="E102" s="324"/>
      <c r="F102" s="292"/>
      <c r="G102" s="353"/>
      <c r="H102" s="293"/>
      <c r="I102" s="312"/>
      <c r="J102" s="313"/>
      <c r="K102" s="314"/>
      <c r="L102" s="314"/>
      <c r="M102" s="314"/>
      <c r="N102" s="314"/>
      <c r="O102" s="314"/>
      <c r="P102" s="314"/>
    </row>
    <row r="103" spans="1:16" ht="13.5" thickBot="1">
      <c r="A103" s="467" t="s">
        <v>153</v>
      </c>
      <c r="B103" s="443"/>
      <c r="C103" s="65"/>
      <c r="D103" s="65"/>
      <c r="E103" s="65"/>
      <c r="F103" s="106"/>
      <c r="G103" s="244"/>
      <c r="H103" s="13"/>
      <c r="I103" s="104"/>
      <c r="J103" s="35"/>
      <c r="K103" s="127" t="s">
        <v>44</v>
      </c>
      <c r="L103" s="127" t="s">
        <v>45</v>
      </c>
      <c r="M103" s="127" t="s">
        <v>46</v>
      </c>
      <c r="N103" s="127" t="s">
        <v>47</v>
      </c>
      <c r="O103" s="127" t="s">
        <v>48</v>
      </c>
      <c r="P103" s="127" t="s">
        <v>49</v>
      </c>
    </row>
    <row r="104" spans="1:16" ht="12.75">
      <c r="A104" s="468" t="s">
        <v>244</v>
      </c>
      <c r="B104" s="445">
        <v>2015</v>
      </c>
      <c r="C104" s="325" t="s">
        <v>193</v>
      </c>
      <c r="D104" s="325">
        <v>7</v>
      </c>
      <c r="E104" s="325" t="s">
        <v>8</v>
      </c>
      <c r="F104" s="261" t="s">
        <v>240</v>
      </c>
      <c r="G104" s="354"/>
      <c r="H104" s="436" t="s">
        <v>255</v>
      </c>
      <c r="I104" s="179" t="s">
        <v>2</v>
      </c>
      <c r="J104" s="108"/>
      <c r="K104" s="128" t="s">
        <v>129</v>
      </c>
      <c r="L104" s="43">
        <v>25000</v>
      </c>
      <c r="M104" s="43">
        <v>25000</v>
      </c>
      <c r="N104" s="43"/>
      <c r="O104" s="168"/>
      <c r="P104" s="512"/>
    </row>
    <row r="105" spans="1:16" ht="12.75">
      <c r="A105" s="468" t="s">
        <v>129</v>
      </c>
      <c r="B105" s="445"/>
      <c r="C105" s="325"/>
      <c r="D105" s="325"/>
      <c r="E105" s="325"/>
      <c r="F105" s="349"/>
      <c r="G105" s="354">
        <v>124222</v>
      </c>
      <c r="H105" s="354">
        <v>99222</v>
      </c>
      <c r="I105" s="179" t="s">
        <v>3</v>
      </c>
      <c r="J105" s="66"/>
      <c r="K105" s="196"/>
      <c r="L105" s="195"/>
      <c r="M105" s="195"/>
      <c r="N105" s="195"/>
      <c r="O105" s="64"/>
      <c r="P105" s="513"/>
    </row>
    <row r="106" spans="1:16" ht="12.75">
      <c r="A106" s="468" t="s">
        <v>239</v>
      </c>
      <c r="B106" s="445">
        <v>2015</v>
      </c>
      <c r="C106" s="325" t="s">
        <v>184</v>
      </c>
      <c r="D106" s="325">
        <v>7</v>
      </c>
      <c r="E106" s="325" t="s">
        <v>44</v>
      </c>
      <c r="F106" s="261" t="s">
        <v>240</v>
      </c>
      <c r="G106" s="354"/>
      <c r="H106" s="436" t="s">
        <v>256</v>
      </c>
      <c r="I106" s="179" t="s">
        <v>2</v>
      </c>
      <c r="J106" s="66"/>
      <c r="K106" s="138"/>
      <c r="L106" s="48"/>
      <c r="M106" s="48"/>
      <c r="N106" s="198"/>
      <c r="O106" s="198"/>
      <c r="P106" s="501"/>
    </row>
    <row r="107" spans="1:16" ht="12.75">
      <c r="A107" s="468" t="s">
        <v>129</v>
      </c>
      <c r="B107" s="445"/>
      <c r="C107" s="325"/>
      <c r="D107" s="325"/>
      <c r="E107" s="325"/>
      <c r="F107" s="349"/>
      <c r="G107" s="354">
        <v>132612</v>
      </c>
      <c r="H107" s="354">
        <v>113214</v>
      </c>
      <c r="I107" s="179" t="s">
        <v>3</v>
      </c>
      <c r="J107" s="66"/>
      <c r="K107" s="207"/>
      <c r="L107" s="208"/>
      <c r="M107" s="211"/>
      <c r="N107" s="208"/>
      <c r="O107" s="209"/>
      <c r="P107" s="514"/>
    </row>
    <row r="108" spans="1:16" ht="12.75">
      <c r="A108" s="469" t="s">
        <v>175</v>
      </c>
      <c r="B108" s="446">
        <v>2019</v>
      </c>
      <c r="C108" s="437" t="s">
        <v>186</v>
      </c>
      <c r="D108" s="437">
        <v>7</v>
      </c>
      <c r="E108" s="437" t="s">
        <v>47</v>
      </c>
      <c r="F108" s="261" t="s">
        <v>240</v>
      </c>
      <c r="G108" s="354"/>
      <c r="H108" s="438" t="s">
        <v>136</v>
      </c>
      <c r="I108" s="179" t="s">
        <v>2</v>
      </c>
      <c r="J108" s="59" t="s">
        <v>254</v>
      </c>
      <c r="K108" s="112">
        <v>26500</v>
      </c>
      <c r="L108" s="181">
        <v>26500</v>
      </c>
      <c r="M108" s="48">
        <v>24000</v>
      </c>
      <c r="N108" s="48"/>
      <c r="O108" s="178"/>
      <c r="P108" s="212"/>
    </row>
    <row r="109" spans="1:16" ht="12.75">
      <c r="A109" s="469"/>
      <c r="B109" s="446"/>
      <c r="C109" s="437"/>
      <c r="D109" s="437"/>
      <c r="E109" s="437"/>
      <c r="F109" s="349"/>
      <c r="G109" s="354">
        <v>233405</v>
      </c>
      <c r="H109" s="354">
        <v>103500</v>
      </c>
      <c r="I109" s="179" t="s">
        <v>3</v>
      </c>
      <c r="J109" s="59"/>
      <c r="K109" s="112">
        <v>1417</v>
      </c>
      <c r="L109" s="181">
        <v>929</v>
      </c>
      <c r="M109" s="48">
        <v>442</v>
      </c>
      <c r="N109" s="48"/>
      <c r="O109" s="178"/>
      <c r="P109" s="212"/>
    </row>
    <row r="110" spans="1:16" ht="12.75">
      <c r="A110" s="468" t="s">
        <v>177</v>
      </c>
      <c r="B110" s="445">
        <v>2020</v>
      </c>
      <c r="C110" s="325" t="s">
        <v>187</v>
      </c>
      <c r="D110" s="325">
        <v>7</v>
      </c>
      <c r="E110" s="325" t="s">
        <v>48</v>
      </c>
      <c r="F110" s="261" t="s">
        <v>245</v>
      </c>
      <c r="G110" s="354"/>
      <c r="H110" s="436" t="s">
        <v>135</v>
      </c>
      <c r="I110" s="179" t="s">
        <v>2</v>
      </c>
      <c r="J110" s="66" t="s">
        <v>254</v>
      </c>
      <c r="K110" s="133">
        <v>26920</v>
      </c>
      <c r="L110" s="55">
        <v>26920</v>
      </c>
      <c r="M110" s="44">
        <v>26920</v>
      </c>
      <c r="N110" s="44"/>
      <c r="O110" s="44"/>
      <c r="P110" s="148"/>
    </row>
    <row r="111" spans="1:16" ht="12.75">
      <c r="A111" s="468"/>
      <c r="B111" s="445"/>
      <c r="C111" s="325"/>
      <c r="D111" s="325"/>
      <c r="E111" s="325"/>
      <c r="F111" s="349"/>
      <c r="G111" s="354">
        <v>172530</v>
      </c>
      <c r="H111" s="354">
        <v>134602</v>
      </c>
      <c r="I111" s="179" t="s">
        <v>3</v>
      </c>
      <c r="J111" s="66"/>
      <c r="K111" s="136">
        <v>2057</v>
      </c>
      <c r="L111" s="68">
        <v>1543</v>
      </c>
      <c r="M111" s="64">
        <v>442</v>
      </c>
      <c r="N111" s="64"/>
      <c r="O111" s="64"/>
      <c r="P111" s="513"/>
    </row>
    <row r="112" spans="1:16" ht="12.75">
      <c r="A112" s="468" t="s">
        <v>176</v>
      </c>
      <c r="B112" s="445">
        <v>2017</v>
      </c>
      <c r="C112" s="325" t="s">
        <v>186</v>
      </c>
      <c r="D112" s="325">
        <v>12</v>
      </c>
      <c r="E112" s="325" t="s">
        <v>205</v>
      </c>
      <c r="F112" s="261" t="s">
        <v>241</v>
      </c>
      <c r="G112" s="354"/>
      <c r="H112" s="436" t="s">
        <v>136</v>
      </c>
      <c r="I112" s="179" t="s">
        <v>2</v>
      </c>
      <c r="J112" s="66" t="s">
        <v>254</v>
      </c>
      <c r="K112" s="138">
        <v>30000</v>
      </c>
      <c r="L112" s="40">
        <v>30000</v>
      </c>
      <c r="M112" s="40">
        <v>30000</v>
      </c>
      <c r="N112" s="40"/>
      <c r="O112" s="150"/>
      <c r="P112" s="515"/>
    </row>
    <row r="113" spans="1:16" ht="12.75">
      <c r="A113" s="469"/>
      <c r="B113" s="446"/>
      <c r="C113" s="437"/>
      <c r="D113" s="437"/>
      <c r="E113" s="437"/>
      <c r="F113" s="349"/>
      <c r="G113" s="354">
        <v>308344</v>
      </c>
      <c r="H113" s="354">
        <v>120000</v>
      </c>
      <c r="I113" s="179" t="s">
        <v>3</v>
      </c>
      <c r="J113" s="59"/>
      <c r="K113" s="134">
        <v>1656</v>
      </c>
      <c r="L113" s="45">
        <v>1104</v>
      </c>
      <c r="M113" s="45">
        <v>553</v>
      </c>
      <c r="N113" s="45"/>
      <c r="O113" s="114"/>
      <c r="P113" s="516"/>
    </row>
    <row r="114" spans="1:16" ht="12.75">
      <c r="A114" s="468" t="s">
        <v>234</v>
      </c>
      <c r="B114" s="445">
        <v>2012</v>
      </c>
      <c r="C114" s="325" t="s">
        <v>195</v>
      </c>
      <c r="D114" s="325">
        <v>10</v>
      </c>
      <c r="E114" s="325" t="s">
        <v>46</v>
      </c>
      <c r="F114" s="261" t="s">
        <v>236</v>
      </c>
      <c r="G114" s="354"/>
      <c r="H114" s="436" t="s">
        <v>253</v>
      </c>
      <c r="I114" s="179" t="s">
        <v>2</v>
      </c>
      <c r="J114" s="66"/>
      <c r="K114" s="133"/>
      <c r="L114" s="44"/>
      <c r="M114" s="44"/>
      <c r="N114" s="44"/>
      <c r="O114" s="44"/>
      <c r="P114" s="148"/>
    </row>
    <row r="115" spans="1:16" ht="12.75">
      <c r="A115" s="469"/>
      <c r="B115" s="446"/>
      <c r="C115" s="437"/>
      <c r="D115" s="437"/>
      <c r="E115" s="437"/>
      <c r="F115" s="349"/>
      <c r="G115" s="354">
        <v>112821</v>
      </c>
      <c r="H115" s="325"/>
      <c r="I115" s="179" t="s">
        <v>3</v>
      </c>
      <c r="J115" s="59"/>
      <c r="K115" s="134"/>
      <c r="L115" s="45"/>
      <c r="M115" s="45"/>
      <c r="N115" s="45"/>
      <c r="O115" s="45"/>
      <c r="P115" s="118"/>
    </row>
    <row r="116" spans="1:16" ht="12.75">
      <c r="A116" s="468" t="s">
        <v>233</v>
      </c>
      <c r="B116" s="445">
        <v>2005</v>
      </c>
      <c r="C116" s="325" t="s">
        <v>196</v>
      </c>
      <c r="D116" s="325">
        <v>15</v>
      </c>
      <c r="E116" s="325" t="s">
        <v>7</v>
      </c>
      <c r="F116" s="261" t="s">
        <v>242</v>
      </c>
      <c r="G116" s="354"/>
      <c r="H116" s="436" t="s">
        <v>174</v>
      </c>
      <c r="I116" s="179" t="s">
        <v>2</v>
      </c>
      <c r="J116" s="66"/>
      <c r="K116" s="129"/>
      <c r="L116" s="44"/>
      <c r="M116" s="44"/>
      <c r="N116" s="44"/>
      <c r="O116" s="147"/>
      <c r="P116" s="517"/>
    </row>
    <row r="117" spans="1:16" ht="12.75">
      <c r="A117" s="469"/>
      <c r="B117" s="446"/>
      <c r="C117" s="437"/>
      <c r="D117" s="437"/>
      <c r="E117" s="437"/>
      <c r="F117" s="349"/>
      <c r="G117" s="354">
        <v>61244</v>
      </c>
      <c r="H117" s="325" t="s">
        <v>129</v>
      </c>
      <c r="I117" s="179" t="s">
        <v>3</v>
      </c>
      <c r="J117" s="59"/>
      <c r="K117" s="130"/>
      <c r="L117" s="45"/>
      <c r="M117" s="45"/>
      <c r="N117" s="45"/>
      <c r="O117" s="114"/>
      <c r="P117" s="518"/>
    </row>
    <row r="118" spans="1:16" ht="12.75">
      <c r="A118" s="468" t="s">
        <v>206</v>
      </c>
      <c r="B118" s="445">
        <v>2013</v>
      </c>
      <c r="C118" s="325" t="s">
        <v>194</v>
      </c>
      <c r="D118" s="325">
        <v>3</v>
      </c>
      <c r="E118" s="325" t="s">
        <v>44</v>
      </c>
      <c r="F118" s="261" t="s">
        <v>246</v>
      </c>
      <c r="G118" s="354"/>
      <c r="H118" s="436" t="s">
        <v>174</v>
      </c>
      <c r="I118" s="179" t="s">
        <v>2</v>
      </c>
      <c r="J118" s="66"/>
      <c r="K118" s="136"/>
      <c r="L118" s="64"/>
      <c r="M118" s="64"/>
      <c r="N118" s="64"/>
      <c r="O118" s="64"/>
      <c r="P118" s="513"/>
    </row>
    <row r="119" spans="1:16" ht="12.75">
      <c r="A119" s="469" t="s">
        <v>129</v>
      </c>
      <c r="B119" s="446"/>
      <c r="C119" s="437"/>
      <c r="D119" s="437"/>
      <c r="E119" s="437"/>
      <c r="F119" s="349"/>
      <c r="G119" s="354">
        <v>46280</v>
      </c>
      <c r="H119" s="325"/>
      <c r="I119" s="179" t="s">
        <v>3</v>
      </c>
      <c r="J119" s="66"/>
      <c r="K119" s="130"/>
      <c r="L119" s="12"/>
      <c r="M119" s="45"/>
      <c r="N119" s="45"/>
      <c r="O119" s="45"/>
      <c r="P119" s="118"/>
    </row>
    <row r="120" spans="1:16" ht="12.75">
      <c r="A120" s="468" t="s">
        <v>207</v>
      </c>
      <c r="B120" s="445">
        <v>2017</v>
      </c>
      <c r="C120" s="325" t="s">
        <v>192</v>
      </c>
      <c r="D120" s="325">
        <v>3</v>
      </c>
      <c r="E120" s="325" t="s">
        <v>7</v>
      </c>
      <c r="F120" s="261" t="s">
        <v>247</v>
      </c>
      <c r="G120" s="354"/>
      <c r="H120" s="436" t="s">
        <v>174</v>
      </c>
      <c r="I120" s="179" t="s">
        <v>2</v>
      </c>
      <c r="J120" s="66"/>
      <c r="K120" s="131"/>
      <c r="L120" s="204"/>
      <c r="M120" s="40"/>
      <c r="N120" s="40"/>
      <c r="O120" s="40"/>
      <c r="P120" s="149"/>
    </row>
    <row r="121" spans="1:16" ht="12.75">
      <c r="A121" s="468"/>
      <c r="B121" s="445"/>
      <c r="C121" s="325"/>
      <c r="D121" s="325"/>
      <c r="E121" s="325"/>
      <c r="F121" s="349"/>
      <c r="G121" s="354">
        <v>56280</v>
      </c>
      <c r="H121" s="325"/>
      <c r="I121" s="179" t="s">
        <v>3</v>
      </c>
      <c r="J121" s="66"/>
      <c r="K121" s="191"/>
      <c r="L121" s="203"/>
      <c r="M121" s="64"/>
      <c r="N121" s="12"/>
      <c r="O121" s="64"/>
      <c r="P121" s="15"/>
    </row>
    <row r="122" spans="1:16" s="1" customFormat="1" ht="12.75">
      <c r="A122" s="470" t="s">
        <v>137</v>
      </c>
      <c r="B122" s="446">
        <v>2019</v>
      </c>
      <c r="C122" s="437" t="s">
        <v>186</v>
      </c>
      <c r="D122" s="437">
        <v>3</v>
      </c>
      <c r="E122" s="437" t="s">
        <v>8</v>
      </c>
      <c r="F122" s="261" t="s">
        <v>243</v>
      </c>
      <c r="G122" s="354"/>
      <c r="H122" s="438" t="s">
        <v>173</v>
      </c>
      <c r="I122" s="179" t="s">
        <v>2</v>
      </c>
      <c r="J122" s="253"/>
      <c r="K122" s="254"/>
      <c r="L122" s="198"/>
      <c r="M122" s="198"/>
      <c r="N122" s="44"/>
      <c r="O122" s="198"/>
      <c r="P122" s="148"/>
    </row>
    <row r="123" spans="1:16" ht="12.75">
      <c r="A123" s="470"/>
      <c r="B123" s="446"/>
      <c r="C123" s="437"/>
      <c r="D123" s="437"/>
      <c r="E123" s="437"/>
      <c r="F123" s="349"/>
      <c r="G123" s="354">
        <v>68696</v>
      </c>
      <c r="H123" s="438"/>
      <c r="I123" s="179" t="s">
        <v>3</v>
      </c>
      <c r="J123" s="50"/>
      <c r="K123" s="112"/>
      <c r="L123" s="48"/>
      <c r="M123" s="48"/>
      <c r="N123" s="40"/>
      <c r="O123" s="48"/>
      <c r="P123" s="149"/>
    </row>
    <row r="124" spans="1:16" ht="12.75">
      <c r="A124" s="470" t="s">
        <v>191</v>
      </c>
      <c r="B124" s="446">
        <v>2008</v>
      </c>
      <c r="C124" s="437" t="s">
        <v>182</v>
      </c>
      <c r="D124" s="437">
        <v>10</v>
      </c>
      <c r="E124" s="437" t="s">
        <v>6</v>
      </c>
      <c r="F124" s="348" t="s">
        <v>248</v>
      </c>
      <c r="G124" s="354"/>
      <c r="H124" s="438" t="s">
        <v>173</v>
      </c>
      <c r="I124" s="179" t="s">
        <v>2</v>
      </c>
      <c r="J124" s="50"/>
      <c r="K124" s="112"/>
      <c r="L124" s="48"/>
      <c r="M124" s="48"/>
      <c r="N124" s="40"/>
      <c r="O124" s="48"/>
      <c r="P124" s="149"/>
    </row>
    <row r="125" spans="1:16" ht="12.75">
      <c r="A125" s="470"/>
      <c r="B125" s="446"/>
      <c r="C125" s="437"/>
      <c r="D125" s="437"/>
      <c r="E125" s="437"/>
      <c r="F125" s="349"/>
      <c r="G125" s="354">
        <v>8063</v>
      </c>
      <c r="H125" s="438"/>
      <c r="I125" s="179" t="s">
        <v>3</v>
      </c>
      <c r="J125" s="50"/>
      <c r="K125" s="112"/>
      <c r="L125" s="48"/>
      <c r="M125" s="48"/>
      <c r="N125" s="40"/>
      <c r="O125" s="48"/>
      <c r="P125" s="149"/>
    </row>
    <row r="126" spans="1:16" ht="12.75">
      <c r="A126" s="469" t="s">
        <v>250</v>
      </c>
      <c r="B126" s="446">
        <v>2011</v>
      </c>
      <c r="C126" s="437" t="s">
        <v>183</v>
      </c>
      <c r="D126" s="437">
        <v>8</v>
      </c>
      <c r="E126" s="437" t="s">
        <v>8</v>
      </c>
      <c r="F126" s="261" t="s">
        <v>235</v>
      </c>
      <c r="G126" s="354"/>
      <c r="H126" s="325" t="s">
        <v>173</v>
      </c>
      <c r="I126" s="179" t="s">
        <v>2</v>
      </c>
      <c r="J126" s="59"/>
      <c r="K126" s="112"/>
      <c r="L126" s="48"/>
      <c r="M126" s="48"/>
      <c r="N126" s="48"/>
      <c r="O126" s="48"/>
      <c r="P126" s="178"/>
    </row>
    <row r="127" spans="1:16" ht="12.75">
      <c r="A127" s="469"/>
      <c r="B127" s="446"/>
      <c r="C127" s="437"/>
      <c r="D127" s="437"/>
      <c r="E127" s="437"/>
      <c r="F127" s="349" t="s">
        <v>129</v>
      </c>
      <c r="G127" s="354">
        <v>66500</v>
      </c>
      <c r="H127" s="325"/>
      <c r="I127" s="179" t="s">
        <v>3</v>
      </c>
      <c r="J127" s="59"/>
      <c r="K127" s="112"/>
      <c r="L127" s="48"/>
      <c r="M127" s="48"/>
      <c r="N127" s="48"/>
      <c r="O127" s="48"/>
      <c r="P127" s="178"/>
    </row>
    <row r="128" spans="1:16" ht="12.75">
      <c r="A128" s="468" t="s">
        <v>251</v>
      </c>
      <c r="B128" s="445">
        <v>2016</v>
      </c>
      <c r="C128" s="325" t="s">
        <v>192</v>
      </c>
      <c r="D128" s="325">
        <v>8</v>
      </c>
      <c r="E128" s="325" t="s">
        <v>47</v>
      </c>
      <c r="F128" s="261" t="s">
        <v>249</v>
      </c>
      <c r="G128" s="354"/>
      <c r="H128" s="436" t="s">
        <v>173</v>
      </c>
      <c r="I128" s="179" t="s">
        <v>2</v>
      </c>
      <c r="J128" s="66"/>
      <c r="K128" s="133"/>
      <c r="L128" s="44"/>
      <c r="M128" s="44"/>
      <c r="N128" s="44"/>
      <c r="O128" s="44"/>
      <c r="P128" s="148"/>
    </row>
    <row r="129" spans="1:16" ht="12.75">
      <c r="A129" s="468" t="s">
        <v>129</v>
      </c>
      <c r="B129" s="445"/>
      <c r="C129" s="325"/>
      <c r="D129" s="325"/>
      <c r="E129" s="325"/>
      <c r="F129" s="349"/>
      <c r="G129" s="354">
        <v>45667</v>
      </c>
      <c r="H129" s="325"/>
      <c r="I129" s="179" t="s">
        <v>3</v>
      </c>
      <c r="J129" s="66"/>
      <c r="K129" s="136"/>
      <c r="L129" s="64"/>
      <c r="M129" s="64"/>
      <c r="N129" s="64"/>
      <c r="O129" s="64"/>
      <c r="P129" s="513"/>
    </row>
    <row r="130" spans="1:16" ht="12.75">
      <c r="A130" s="469" t="s">
        <v>252</v>
      </c>
      <c r="B130" s="446">
        <v>2018</v>
      </c>
      <c r="C130" s="437" t="s">
        <v>186</v>
      </c>
      <c r="D130" s="437">
        <v>8</v>
      </c>
      <c r="E130" s="437" t="s">
        <v>48</v>
      </c>
      <c r="F130" s="261" t="s">
        <v>238</v>
      </c>
      <c r="G130" s="354"/>
      <c r="H130" s="438" t="s">
        <v>173</v>
      </c>
      <c r="I130" s="179" t="s">
        <v>2</v>
      </c>
      <c r="J130" s="59"/>
      <c r="K130" s="137"/>
      <c r="L130" s="12"/>
      <c r="M130" s="43"/>
      <c r="N130" s="43"/>
      <c r="O130" s="43"/>
      <c r="P130" s="519"/>
    </row>
    <row r="131" spans="1:16" ht="12.75">
      <c r="A131" s="469"/>
      <c r="B131" s="446"/>
      <c r="C131" s="437"/>
      <c r="D131" s="437"/>
      <c r="E131" s="437"/>
      <c r="F131" s="349"/>
      <c r="G131" s="354">
        <v>12750</v>
      </c>
      <c r="H131" s="438"/>
      <c r="I131" s="179" t="s">
        <v>3</v>
      </c>
      <c r="J131" s="59"/>
      <c r="K131" s="137"/>
      <c r="L131" s="12"/>
      <c r="M131" s="43"/>
      <c r="N131" s="43"/>
      <c r="O131" s="43"/>
      <c r="P131" s="519"/>
    </row>
    <row r="132" spans="1:16" ht="12.75">
      <c r="A132" s="469" t="s">
        <v>197</v>
      </c>
      <c r="B132" s="446">
        <v>2019</v>
      </c>
      <c r="C132" s="437" t="s">
        <v>187</v>
      </c>
      <c r="D132" s="437">
        <v>30</v>
      </c>
      <c r="E132" s="437" t="s">
        <v>208</v>
      </c>
      <c r="F132" s="261" t="s">
        <v>197</v>
      </c>
      <c r="G132" s="354"/>
      <c r="H132" s="438" t="s">
        <v>173</v>
      </c>
      <c r="I132" s="179" t="s">
        <v>2</v>
      </c>
      <c r="J132" s="59"/>
      <c r="K132" s="137"/>
      <c r="L132" s="12"/>
      <c r="M132" s="43"/>
      <c r="N132" s="43"/>
      <c r="O132" s="43"/>
      <c r="P132" s="519"/>
    </row>
    <row r="133" spans="1:16" ht="12.75">
      <c r="A133" s="469"/>
      <c r="B133" s="446"/>
      <c r="C133" s="437"/>
      <c r="D133" s="437"/>
      <c r="E133" s="437"/>
      <c r="F133" s="261"/>
      <c r="G133" s="354">
        <v>9195</v>
      </c>
      <c r="H133" s="438"/>
      <c r="I133" s="179" t="s">
        <v>3</v>
      </c>
      <c r="J133" s="59"/>
      <c r="K133" s="137"/>
      <c r="L133" s="12"/>
      <c r="M133" s="43"/>
      <c r="N133" s="43"/>
      <c r="O133" s="43"/>
      <c r="P133" s="519"/>
    </row>
    <row r="134" spans="1:16" ht="12.75">
      <c r="A134" s="469" t="s">
        <v>198</v>
      </c>
      <c r="B134" s="446">
        <v>2015</v>
      </c>
      <c r="C134" s="437" t="s">
        <v>184</v>
      </c>
      <c r="D134" s="437">
        <v>15</v>
      </c>
      <c r="E134" s="437" t="s">
        <v>202</v>
      </c>
      <c r="F134" s="261" t="s">
        <v>237</v>
      </c>
      <c r="G134" s="354"/>
      <c r="H134" s="438" t="s">
        <v>173</v>
      </c>
      <c r="I134" s="179" t="s">
        <v>2</v>
      </c>
      <c r="J134" s="59"/>
      <c r="K134" s="137"/>
      <c r="L134" s="12"/>
      <c r="M134" s="43"/>
      <c r="N134" s="43"/>
      <c r="O134" s="43"/>
      <c r="P134" s="519"/>
    </row>
    <row r="135" spans="1:16" ht="13.5" thickBot="1">
      <c r="A135" s="469"/>
      <c r="B135" s="446"/>
      <c r="C135" s="437"/>
      <c r="D135" s="437"/>
      <c r="E135" s="437"/>
      <c r="F135" s="349"/>
      <c r="G135" s="354">
        <v>10950</v>
      </c>
      <c r="H135" s="438"/>
      <c r="I135" s="179" t="s">
        <v>3</v>
      </c>
      <c r="J135" s="59"/>
      <c r="K135" s="137"/>
      <c r="L135" s="12"/>
      <c r="M135" s="43"/>
      <c r="N135" s="43"/>
      <c r="O135" s="43"/>
      <c r="P135" s="519"/>
    </row>
    <row r="136" spans="1:16" ht="12.75">
      <c r="A136" s="471"/>
      <c r="B136" s="335"/>
      <c r="C136" s="335"/>
      <c r="D136" s="335"/>
      <c r="E136" s="335"/>
      <c r="F136" s="37"/>
      <c r="G136" s="240"/>
      <c r="H136" s="1" t="s">
        <v>141</v>
      </c>
      <c r="I136" s="435"/>
      <c r="J136" s="153" t="s">
        <v>2</v>
      </c>
      <c r="K136" s="139" t="e">
        <f>+K129+K128+#REF!+K121+K120+K119+K118+K116+K114+K112+#REF!+K111+K110+#REF!+K107+K106+#REF!+#REF!+#REF!+#REF!+K105+K104</f>
        <v>#REF!</v>
      </c>
      <c r="L136" s="185" t="e">
        <f>+L129+L128+#REF!+L121+L120+L119+L118+L116+L114+L112+#REF!+L111+L110+#REF!+L107+L106+#REF!+#REF!+#REF!+#REF!+L105+L104</f>
        <v>#REF!</v>
      </c>
      <c r="M136" s="185" t="e">
        <f>+M129+M128+#REF!+M121+M120+M119+M118+M116+M114+M112+#REF!+M111+M110+#REF!+M107+M106+#REF!+#REF!+#REF!+#REF!+M105+M104</f>
        <v>#REF!</v>
      </c>
      <c r="N136" s="185" t="e">
        <f>+N129+N128+#REF!+N121+N120+N119+N118+N116+N114+N112+#REF!+N111+N110+#REF!+N107+N106+#REF!+#REF!+#REF!+#REF!+N105+N104</f>
        <v>#REF!</v>
      </c>
      <c r="O136" s="185" t="e">
        <f>+O129+O128+#REF!+O121+O120+O119+O118+O116+O114+O112+#REF!+O111+O110+#REF!+O107+O106+#REF!+#REF!+#REF!+#REF!+O105+O104</f>
        <v>#REF!</v>
      </c>
      <c r="P136" s="520" t="e">
        <f>+P129+P128+#REF!+P121+P120+P119+P118+P116+P114+P112+#REF!+P111+P110+#REF!+P107+P106+#REF!+#REF!+#REF!+#REF!+P105+P104</f>
        <v>#REF!</v>
      </c>
    </row>
    <row r="137" spans="1:16" ht="13.5" thickBot="1">
      <c r="A137" s="116"/>
      <c r="B137" s="323"/>
      <c r="C137" s="323"/>
      <c r="D137" s="323"/>
      <c r="E137" s="323"/>
      <c r="F137" s="79"/>
      <c r="G137" s="362"/>
      <c r="H137" s="5"/>
      <c r="I137" s="169"/>
      <c r="J137" s="152" t="s">
        <v>3</v>
      </c>
      <c r="K137" s="140" t="e">
        <f>+#REF!+#REF!+#REF!+K117+K115+K113+#REF!+#REF!+#REF!+#REF!</f>
        <v>#REF!</v>
      </c>
      <c r="L137" s="202" t="e">
        <f>+#REF!+#REF!+#REF!+L117+L115+L113+#REF!+#REF!+#REF!+#REF!</f>
        <v>#REF!</v>
      </c>
      <c r="M137" s="202" t="e">
        <f>+#REF!+#REF!+#REF!+M117+M115+M113+#REF!+#REF!+#REF!+#REF!</f>
        <v>#REF!</v>
      </c>
      <c r="N137" s="202" t="e">
        <f>+#REF!+#REF!+#REF!+N117+N115+N113+#REF!+#REF!+#REF!+#REF!</f>
        <v>#REF!</v>
      </c>
      <c r="O137" s="202" t="e">
        <f>+#REF!+#REF!+#REF!+O117+O115+O113+#REF!+#REF!+#REF!+#REF!</f>
        <v>#REF!</v>
      </c>
      <c r="P137" s="521" t="e">
        <f>+#REF!+#REF!+#REF!+P117+P115+P113+#REF!+#REF!+#REF!+#REF!</f>
        <v>#REF!</v>
      </c>
    </row>
    <row r="138" spans="1:16" ht="12.75">
      <c r="A138" s="454"/>
      <c r="B138" s="65"/>
      <c r="C138" s="65"/>
      <c r="D138" s="65"/>
      <c r="E138" s="65"/>
      <c r="F138" s="37"/>
      <c r="G138" s="240"/>
      <c r="H138" s="1"/>
      <c r="I138" s="104" t="s">
        <v>22</v>
      </c>
      <c r="J138" s="103"/>
      <c r="K138" s="112" t="e">
        <f aca="true" t="shared" si="4" ref="K138:P138">+K137+K136</f>
        <v>#REF!</v>
      </c>
      <c r="L138" s="186" t="e">
        <f t="shared" si="4"/>
        <v>#REF!</v>
      </c>
      <c r="M138" s="186" t="e">
        <f t="shared" si="4"/>
        <v>#REF!</v>
      </c>
      <c r="N138" s="186" t="e">
        <f t="shared" si="4"/>
        <v>#REF!</v>
      </c>
      <c r="O138" s="186" t="e">
        <f t="shared" si="4"/>
        <v>#REF!</v>
      </c>
      <c r="P138" s="522" t="e">
        <f t="shared" si="4"/>
        <v>#REF!</v>
      </c>
    </row>
    <row r="139" spans="1:16" ht="12.75">
      <c r="A139" s="461"/>
      <c r="B139" s="324"/>
      <c r="C139" s="324"/>
      <c r="D139" s="324"/>
      <c r="E139" s="324"/>
      <c r="F139" s="294"/>
      <c r="G139" s="361"/>
      <c r="H139" s="311"/>
      <c r="I139" s="315"/>
      <c r="J139" s="313"/>
      <c r="K139" s="316"/>
      <c r="L139" s="316"/>
      <c r="M139" s="316"/>
      <c r="N139" s="316"/>
      <c r="O139" s="316"/>
      <c r="P139" s="523"/>
    </row>
    <row r="140" spans="1:26" s="228" customFormat="1" ht="12.75">
      <c r="A140" s="459" t="s">
        <v>155</v>
      </c>
      <c r="B140" s="329"/>
      <c r="C140" s="329"/>
      <c r="D140" s="329"/>
      <c r="E140" s="329"/>
      <c r="F140" s="230"/>
      <c r="G140" s="359"/>
      <c r="H140" s="269"/>
      <c r="I140" s="310"/>
      <c r="J140" s="380"/>
      <c r="K140" s="290"/>
      <c r="L140" s="290"/>
      <c r="M140" s="290"/>
      <c r="N140" s="290"/>
      <c r="O140" s="290"/>
      <c r="P140" s="450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</row>
    <row r="141" spans="1:26" s="228" customFormat="1" ht="12.75">
      <c r="A141" s="459" t="s">
        <v>5</v>
      </c>
      <c r="B141" s="329"/>
      <c r="C141" s="329"/>
      <c r="D141" s="329"/>
      <c r="E141" s="329"/>
      <c r="F141" s="381" t="s">
        <v>78</v>
      </c>
      <c r="G141" s="359"/>
      <c r="H141" s="382" t="s">
        <v>89</v>
      </c>
      <c r="I141" s="230"/>
      <c r="J141" s="383" t="s">
        <v>84</v>
      </c>
      <c r="K141" s="384">
        <v>20000</v>
      </c>
      <c r="L141" s="385"/>
      <c r="M141" s="385"/>
      <c r="N141" s="385"/>
      <c r="O141" s="385"/>
      <c r="P141" s="524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</row>
    <row r="142" spans="1:26" s="228" customFormat="1" ht="16.5" customHeight="1">
      <c r="A142" s="458">
        <v>450000</v>
      </c>
      <c r="B142" s="386"/>
      <c r="C142" s="386"/>
      <c r="D142" s="386"/>
      <c r="E142" s="386"/>
      <c r="F142" s="238" t="s">
        <v>9</v>
      </c>
      <c r="G142" s="387"/>
      <c r="H142" s="388"/>
      <c r="I142" s="238"/>
      <c r="J142" s="389" t="s">
        <v>85</v>
      </c>
      <c r="K142" s="390">
        <v>540</v>
      </c>
      <c r="L142" s="391"/>
      <c r="M142" s="391"/>
      <c r="N142" s="391"/>
      <c r="O142" s="391"/>
      <c r="P142" s="525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</row>
    <row r="143" spans="1:26" s="228" customFormat="1" ht="16.5" customHeight="1">
      <c r="A143" s="458"/>
      <c r="B143" s="386"/>
      <c r="C143" s="386"/>
      <c r="D143" s="386"/>
      <c r="E143" s="386"/>
      <c r="F143" s="238"/>
      <c r="G143" s="387"/>
      <c r="H143" s="388"/>
      <c r="I143" s="238"/>
      <c r="J143" s="270"/>
      <c r="K143" s="275"/>
      <c r="L143" s="275"/>
      <c r="M143" s="275"/>
      <c r="N143" s="275"/>
      <c r="O143" s="275"/>
      <c r="P143" s="276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</row>
    <row r="144" spans="1:26" s="228" customFormat="1" ht="16.5" customHeight="1">
      <c r="A144" s="458"/>
      <c r="B144" s="386"/>
      <c r="C144" s="386"/>
      <c r="D144" s="386"/>
      <c r="E144" s="386"/>
      <c r="F144" s="238"/>
      <c r="G144" s="387"/>
      <c r="H144" s="388"/>
      <c r="I144" s="238"/>
      <c r="J144" s="270"/>
      <c r="K144" s="275"/>
      <c r="L144" s="275"/>
      <c r="M144" s="275"/>
      <c r="N144" s="275"/>
      <c r="O144" s="275"/>
      <c r="P144" s="276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</row>
    <row r="145" spans="1:26" s="379" customFormat="1" ht="16.5" customHeight="1" thickBot="1">
      <c r="A145" s="472"/>
      <c r="B145" s="374"/>
      <c r="C145" s="374"/>
      <c r="D145" s="374"/>
      <c r="E145" s="374"/>
      <c r="F145" s="375"/>
      <c r="G145" s="376"/>
      <c r="H145" s="377"/>
      <c r="I145" s="375"/>
      <c r="J145" s="293"/>
      <c r="K145" s="378"/>
      <c r="L145" s="378"/>
      <c r="M145" s="378"/>
      <c r="N145" s="378"/>
      <c r="O145" s="378"/>
      <c r="P145" s="526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</row>
    <row r="146" spans="1:26" s="228" customFormat="1" ht="12" customHeight="1">
      <c r="A146" s="473" t="s">
        <v>154</v>
      </c>
      <c r="B146" s="393"/>
      <c r="C146" s="393"/>
      <c r="D146" s="393"/>
      <c r="E146" s="393"/>
      <c r="F146" s="394"/>
      <c r="G146" s="395"/>
      <c r="H146" s="396"/>
      <c r="I146" s="397"/>
      <c r="J146" s="398"/>
      <c r="K146" s="399"/>
      <c r="L146" s="399"/>
      <c r="M146" s="399"/>
      <c r="N146" s="399"/>
      <c r="O146" s="399"/>
      <c r="P146" s="527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</row>
    <row r="147" spans="1:26" s="228" customFormat="1" ht="12.75">
      <c r="A147" s="459" t="s">
        <v>27</v>
      </c>
      <c r="B147" s="329"/>
      <c r="C147" s="329"/>
      <c r="D147" s="329"/>
      <c r="E147" s="329"/>
      <c r="F147" s="230" t="s">
        <v>28</v>
      </c>
      <c r="G147" s="359"/>
      <c r="H147" s="400" t="s">
        <v>52</v>
      </c>
      <c r="I147" s="230"/>
      <c r="J147" s="383" t="s">
        <v>84</v>
      </c>
      <c r="K147" s="401">
        <v>292000</v>
      </c>
      <c r="L147" s="402">
        <v>294000</v>
      </c>
      <c r="M147" s="403">
        <v>294000</v>
      </c>
      <c r="N147" s="286">
        <v>296000</v>
      </c>
      <c r="O147" s="402">
        <v>296000</v>
      </c>
      <c r="P147" s="528">
        <v>298000</v>
      </c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</row>
    <row r="148" spans="1:26" s="228" customFormat="1" ht="12.75">
      <c r="A148" s="459"/>
      <c r="B148" s="329"/>
      <c r="C148" s="329"/>
      <c r="D148" s="329"/>
      <c r="E148" s="329"/>
      <c r="F148" s="230" t="s">
        <v>77</v>
      </c>
      <c r="G148" s="359"/>
      <c r="H148" s="231"/>
      <c r="I148" s="230"/>
      <c r="J148" s="389" t="s">
        <v>85</v>
      </c>
      <c r="K148" s="404"/>
      <c r="L148" s="391"/>
      <c r="M148" s="391"/>
      <c r="N148" s="391"/>
      <c r="O148" s="391"/>
      <c r="P148" s="52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</row>
    <row r="149" spans="1:26" s="228" customFormat="1" ht="12.75">
      <c r="A149" s="460" t="s">
        <v>26</v>
      </c>
      <c r="B149" s="330"/>
      <c r="C149" s="330"/>
      <c r="D149" s="330"/>
      <c r="E149" s="330"/>
      <c r="F149" s="236" t="s">
        <v>30</v>
      </c>
      <c r="G149" s="360"/>
      <c r="H149" s="233" t="s">
        <v>52</v>
      </c>
      <c r="I149" s="234"/>
      <c r="J149" s="383" t="s">
        <v>84</v>
      </c>
      <c r="K149" s="405">
        <v>150000</v>
      </c>
      <c r="L149" s="290">
        <v>150000</v>
      </c>
      <c r="M149" s="404">
        <v>150000</v>
      </c>
      <c r="N149" s="404">
        <v>150000</v>
      </c>
      <c r="O149" s="404">
        <v>150000</v>
      </c>
      <c r="P149" s="530">
        <v>150000</v>
      </c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</row>
    <row r="150" spans="1:26" s="228" customFormat="1" ht="12.75">
      <c r="A150" s="474"/>
      <c r="B150" s="406"/>
      <c r="C150" s="406"/>
      <c r="D150" s="406"/>
      <c r="E150" s="406"/>
      <c r="F150" s="238" t="s">
        <v>29</v>
      </c>
      <c r="G150" s="387"/>
      <c r="H150" s="388"/>
      <c r="I150" s="230"/>
      <c r="J150" s="389" t="s">
        <v>85</v>
      </c>
      <c r="K150" s="404"/>
      <c r="L150" s="391"/>
      <c r="M150" s="407"/>
      <c r="N150" s="408"/>
      <c r="O150" s="409"/>
      <c r="P150" s="531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</row>
    <row r="151" spans="1:26" s="228" customFormat="1" ht="12.75">
      <c r="A151" s="475"/>
      <c r="B151" s="410"/>
      <c r="C151" s="410"/>
      <c r="D151" s="410"/>
      <c r="E151" s="410"/>
      <c r="F151" s="411"/>
      <c r="G151" s="360"/>
      <c r="H151" s="412"/>
      <c r="I151" s="413"/>
      <c r="J151" s="389" t="s">
        <v>85</v>
      </c>
      <c r="K151" s="391"/>
      <c r="L151" s="391"/>
      <c r="M151" s="391"/>
      <c r="N151" s="391"/>
      <c r="O151" s="391"/>
      <c r="P151" s="525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</row>
    <row r="152" spans="1:26" s="228" customFormat="1" ht="12.75">
      <c r="A152" s="459" t="s">
        <v>118</v>
      </c>
      <c r="B152" s="329"/>
      <c r="C152" s="329"/>
      <c r="D152" s="329"/>
      <c r="E152" s="329"/>
      <c r="F152" s="230"/>
      <c r="G152" s="359"/>
      <c r="H152" s="412" t="s">
        <v>36</v>
      </c>
      <c r="I152" s="234"/>
      <c r="J152" s="383" t="s">
        <v>84</v>
      </c>
      <c r="K152" s="286">
        <v>0</v>
      </c>
      <c r="L152" s="403">
        <v>20000</v>
      </c>
      <c r="M152" s="286"/>
      <c r="N152" s="286"/>
      <c r="O152" s="286"/>
      <c r="P152" s="505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</row>
    <row r="153" spans="1:26" s="228" customFormat="1" ht="12.75">
      <c r="A153" s="458">
        <v>10000</v>
      </c>
      <c r="B153" s="386"/>
      <c r="C153" s="386"/>
      <c r="D153" s="386"/>
      <c r="E153" s="386"/>
      <c r="F153" s="238"/>
      <c r="G153" s="387"/>
      <c r="H153" s="388"/>
      <c r="I153" s="414"/>
      <c r="J153" s="389" t="s">
        <v>85</v>
      </c>
      <c r="K153" s="391"/>
      <c r="L153" s="390"/>
      <c r="M153" s="391"/>
      <c r="N153" s="391"/>
      <c r="O153" s="391"/>
      <c r="P153" s="525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</row>
    <row r="154" spans="1:26" s="228" customFormat="1" ht="12.75">
      <c r="A154" s="459"/>
      <c r="B154" s="329"/>
      <c r="C154" s="329"/>
      <c r="D154" s="329"/>
      <c r="E154" s="329"/>
      <c r="F154" s="381"/>
      <c r="G154" s="359"/>
      <c r="H154" s="231"/>
      <c r="I154" s="230"/>
      <c r="J154" s="383" t="s">
        <v>84</v>
      </c>
      <c r="K154" s="286">
        <v>0</v>
      </c>
      <c r="L154" s="403">
        <v>0</v>
      </c>
      <c r="M154" s="286"/>
      <c r="N154" s="286"/>
      <c r="O154" s="286"/>
      <c r="P154" s="505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</row>
    <row r="155" spans="1:26" s="228" customFormat="1" ht="12.75">
      <c r="A155" s="458"/>
      <c r="B155" s="386"/>
      <c r="C155" s="386"/>
      <c r="D155" s="386"/>
      <c r="E155" s="386"/>
      <c r="F155" s="238"/>
      <c r="G155" s="387"/>
      <c r="H155" s="388"/>
      <c r="I155" s="238"/>
      <c r="J155" s="389" t="s">
        <v>85</v>
      </c>
      <c r="K155" s="415"/>
      <c r="L155" s="416"/>
      <c r="M155" s="415"/>
      <c r="N155" s="415"/>
      <c r="O155" s="415"/>
      <c r="P155" s="52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</row>
    <row r="156" spans="1:26" s="228" customFormat="1" ht="12.75">
      <c r="A156" s="459" t="s">
        <v>5</v>
      </c>
      <c r="B156" s="329"/>
      <c r="C156" s="329"/>
      <c r="D156" s="329"/>
      <c r="E156" s="329"/>
      <c r="F156" s="381" t="s">
        <v>78</v>
      </c>
      <c r="G156" s="359"/>
      <c r="H156" s="382" t="s">
        <v>89</v>
      </c>
      <c r="I156" s="230"/>
      <c r="J156" s="383" t="s">
        <v>84</v>
      </c>
      <c r="K156" s="384">
        <v>20000</v>
      </c>
      <c r="L156" s="385"/>
      <c r="M156" s="385"/>
      <c r="N156" s="385"/>
      <c r="O156" s="385"/>
      <c r="P156" s="524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</row>
    <row r="157" spans="1:26" s="228" customFormat="1" ht="16.5" customHeight="1">
      <c r="A157" s="458">
        <v>450000</v>
      </c>
      <c r="B157" s="386"/>
      <c r="C157" s="386"/>
      <c r="D157" s="386"/>
      <c r="E157" s="386"/>
      <c r="F157" s="238" t="s">
        <v>9</v>
      </c>
      <c r="G157" s="387"/>
      <c r="H157" s="388"/>
      <c r="I157" s="238"/>
      <c r="J157" s="389" t="s">
        <v>85</v>
      </c>
      <c r="K157" s="390">
        <v>540</v>
      </c>
      <c r="L157" s="391"/>
      <c r="M157" s="391"/>
      <c r="N157" s="391"/>
      <c r="O157" s="391"/>
      <c r="P157" s="525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</row>
    <row r="158" spans="1:26" s="228" customFormat="1" ht="12.75">
      <c r="A158" s="457" t="s">
        <v>63</v>
      </c>
      <c r="B158" s="328"/>
      <c r="C158" s="328"/>
      <c r="D158" s="328"/>
      <c r="E158" s="328"/>
      <c r="G158" s="417"/>
      <c r="H158" s="231" t="s">
        <v>64</v>
      </c>
      <c r="I158" s="230"/>
      <c r="J158" s="418"/>
      <c r="K158" s="275"/>
      <c r="L158" s="274"/>
      <c r="M158" s="274"/>
      <c r="N158" s="274"/>
      <c r="O158" s="274"/>
      <c r="P158" s="532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</row>
    <row r="159" spans="1:26" s="228" customFormat="1" ht="12.75">
      <c r="A159" s="457"/>
      <c r="B159" s="328"/>
      <c r="C159" s="328"/>
      <c r="D159" s="328"/>
      <c r="E159" s="328"/>
      <c r="F159" s="230" t="s">
        <v>102</v>
      </c>
      <c r="G159" s="359"/>
      <c r="H159" s="419">
        <v>160000</v>
      </c>
      <c r="I159" s="230"/>
      <c r="J159" s="418" t="s">
        <v>91</v>
      </c>
      <c r="K159" s="275">
        <v>8000</v>
      </c>
      <c r="L159" s="274">
        <v>8000</v>
      </c>
      <c r="M159" s="274">
        <v>8000</v>
      </c>
      <c r="N159" s="274">
        <v>8000</v>
      </c>
      <c r="O159" s="274">
        <v>8000</v>
      </c>
      <c r="P159" s="533">
        <v>8000</v>
      </c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</row>
    <row r="160" spans="1:26" s="228" customFormat="1" ht="12.75">
      <c r="A160" s="457"/>
      <c r="B160" s="328"/>
      <c r="C160" s="328"/>
      <c r="D160" s="328"/>
      <c r="E160" s="328"/>
      <c r="F160" s="228" t="s">
        <v>65</v>
      </c>
      <c r="G160" s="417"/>
      <c r="H160" s="420" t="s">
        <v>82</v>
      </c>
      <c r="I160" s="230"/>
      <c r="J160" s="418"/>
      <c r="K160" s="275"/>
      <c r="L160" s="274"/>
      <c r="M160" s="274"/>
      <c r="N160" s="274"/>
      <c r="O160" s="274"/>
      <c r="P160" s="532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</row>
    <row r="161" spans="1:26" s="228" customFormat="1" ht="12.75">
      <c r="A161" s="457"/>
      <c r="B161" s="328"/>
      <c r="C161" s="328"/>
      <c r="D161" s="328"/>
      <c r="E161" s="328"/>
      <c r="F161" s="230" t="s">
        <v>95</v>
      </c>
      <c r="G161" s="359"/>
      <c r="H161" s="419">
        <f>37000+184740</f>
        <v>221740</v>
      </c>
      <c r="I161" s="230"/>
      <c r="J161" s="418"/>
      <c r="K161" s="275"/>
      <c r="L161" s="274"/>
      <c r="M161" s="274"/>
      <c r="N161" s="274"/>
      <c r="O161" s="274"/>
      <c r="P161" s="533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</row>
    <row r="162" spans="1:26" s="228" customFormat="1" ht="12.75">
      <c r="A162" s="457"/>
      <c r="B162" s="328"/>
      <c r="C162" s="328"/>
      <c r="D162" s="328"/>
      <c r="E162" s="328"/>
      <c r="F162" s="230" t="s">
        <v>96</v>
      </c>
      <c r="G162" s="359"/>
      <c r="H162" s="419" t="s">
        <v>111</v>
      </c>
      <c r="I162" s="230"/>
      <c r="J162" s="418" t="s">
        <v>84</v>
      </c>
      <c r="K162" s="275">
        <v>20000</v>
      </c>
      <c r="L162" s="274"/>
      <c r="M162" s="274"/>
      <c r="N162" s="274"/>
      <c r="O162" s="274"/>
      <c r="P162" s="502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</row>
    <row r="163" spans="1:26" s="228" customFormat="1" ht="12.75">
      <c r="A163" s="457"/>
      <c r="B163" s="328"/>
      <c r="C163" s="328"/>
      <c r="D163" s="328"/>
      <c r="E163" s="328"/>
      <c r="F163" s="230" t="s">
        <v>97</v>
      </c>
      <c r="G163" s="359"/>
      <c r="H163" s="419">
        <f>176750+49000</f>
        <v>225750</v>
      </c>
      <c r="I163" s="230"/>
      <c r="J163" s="418"/>
      <c r="K163" s="275"/>
      <c r="L163" s="274"/>
      <c r="M163" s="274"/>
      <c r="N163" s="274"/>
      <c r="O163" s="274"/>
      <c r="P163" s="532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</row>
    <row r="164" spans="1:26" s="228" customFormat="1" ht="12.75">
      <c r="A164" s="457"/>
      <c r="B164" s="328"/>
      <c r="C164" s="328"/>
      <c r="D164" s="328"/>
      <c r="E164" s="328"/>
      <c r="F164" s="230" t="s">
        <v>98</v>
      </c>
      <c r="G164" s="359"/>
      <c r="H164" s="419">
        <v>48000</v>
      </c>
      <c r="I164" s="230"/>
      <c r="J164" s="418"/>
      <c r="K164" s="275"/>
      <c r="L164" s="274"/>
      <c r="M164" s="274"/>
      <c r="N164" s="274"/>
      <c r="O164" s="274"/>
      <c r="P164" s="533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</row>
    <row r="165" spans="1:26" s="228" customFormat="1" ht="12.75">
      <c r="A165" s="457"/>
      <c r="B165" s="328"/>
      <c r="C165" s="328"/>
      <c r="D165" s="328"/>
      <c r="E165" s="328"/>
      <c r="F165" s="230" t="s">
        <v>100</v>
      </c>
      <c r="G165" s="359"/>
      <c r="H165" s="419">
        <v>868800</v>
      </c>
      <c r="I165" s="230"/>
      <c r="J165" s="418"/>
      <c r="K165" s="275">
        <v>68348</v>
      </c>
      <c r="L165" s="274">
        <v>67396</v>
      </c>
      <c r="M165" s="274">
        <v>66444</v>
      </c>
      <c r="N165" s="274">
        <v>65492</v>
      </c>
      <c r="O165" s="274">
        <f>+N165-952</f>
        <v>64540</v>
      </c>
      <c r="P165" s="502">
        <f>+O165-952</f>
        <v>63588</v>
      </c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</row>
    <row r="166" spans="1:26" s="228" customFormat="1" ht="12.75">
      <c r="A166" s="457"/>
      <c r="B166" s="328"/>
      <c r="C166" s="328"/>
      <c r="D166" s="328"/>
      <c r="E166" s="328"/>
      <c r="F166" s="230" t="s">
        <v>99</v>
      </c>
      <c r="G166" s="359"/>
      <c r="H166" s="419">
        <f>674355+422750</f>
        <v>1097105</v>
      </c>
      <c r="I166" s="230"/>
      <c r="J166" s="418"/>
      <c r="K166" s="275"/>
      <c r="L166" s="274"/>
      <c r="M166" s="274"/>
      <c r="N166" s="274"/>
      <c r="O166" s="274"/>
      <c r="P166" s="533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</row>
    <row r="167" spans="1:26" s="228" customFormat="1" ht="12.75">
      <c r="A167" s="457"/>
      <c r="B167" s="328"/>
      <c r="C167" s="328"/>
      <c r="D167" s="328"/>
      <c r="E167" s="328"/>
      <c r="F167" s="230" t="s">
        <v>101</v>
      </c>
      <c r="G167" s="359"/>
      <c r="H167" s="419">
        <f>518050+415080</f>
        <v>933130</v>
      </c>
      <c r="I167" s="230"/>
      <c r="J167" s="418"/>
      <c r="K167" s="275"/>
      <c r="L167" s="274"/>
      <c r="M167" s="274"/>
      <c r="N167" s="274"/>
      <c r="O167" s="274"/>
      <c r="P167" s="533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</row>
    <row r="168" spans="1:26" s="228" customFormat="1" ht="12.75">
      <c r="A168" s="457"/>
      <c r="B168" s="328"/>
      <c r="C168" s="328"/>
      <c r="D168" s="328"/>
      <c r="E168" s="328"/>
      <c r="F168" s="230"/>
      <c r="G168" s="359"/>
      <c r="H168" s="419"/>
      <c r="I168" s="230"/>
      <c r="J168" s="418"/>
      <c r="K168" s="275"/>
      <c r="L168" s="274"/>
      <c r="M168" s="274"/>
      <c r="N168" s="274"/>
      <c r="O168" s="274"/>
      <c r="P168" s="533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</row>
    <row r="169" spans="1:26" s="228" customFormat="1" ht="12.75">
      <c r="A169" s="457" t="s">
        <v>106</v>
      </c>
      <c r="B169" s="328"/>
      <c r="C169" s="328"/>
      <c r="D169" s="328"/>
      <c r="E169" s="328"/>
      <c r="F169" s="230"/>
      <c r="G169" s="359"/>
      <c r="H169" s="419" t="s">
        <v>115</v>
      </c>
      <c r="I169" s="230"/>
      <c r="J169" s="418"/>
      <c r="K169" s="275"/>
      <c r="L169" s="274"/>
      <c r="M169" s="274"/>
      <c r="N169" s="274"/>
      <c r="O169" s="274"/>
      <c r="P169" s="533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</row>
    <row r="170" spans="1:26" s="228" customFormat="1" ht="12.75">
      <c r="A170" s="457">
        <v>40000</v>
      </c>
      <c r="B170" s="328"/>
      <c r="C170" s="328"/>
      <c r="D170" s="328"/>
      <c r="E170" s="328"/>
      <c r="F170" s="230"/>
      <c r="G170" s="359"/>
      <c r="H170" s="419" t="s">
        <v>116</v>
      </c>
      <c r="I170" s="230"/>
      <c r="J170" s="418"/>
      <c r="K170" s="275">
        <v>30000</v>
      </c>
      <c r="L170" s="274">
        <v>10000</v>
      </c>
      <c r="M170" s="274"/>
      <c r="N170" s="274"/>
      <c r="O170" s="274"/>
      <c r="P170" s="533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</row>
    <row r="171" spans="1:26" s="228" customFormat="1" ht="12.75">
      <c r="A171" s="421" t="s">
        <v>92</v>
      </c>
      <c r="B171" s="422"/>
      <c r="C171" s="422"/>
      <c r="D171" s="422"/>
      <c r="E171" s="422"/>
      <c r="F171" s="230"/>
      <c r="G171" s="359"/>
      <c r="H171" s="419"/>
      <c r="I171" s="230"/>
      <c r="J171" s="418"/>
      <c r="K171" s="275"/>
      <c r="L171" s="274"/>
      <c r="M171" s="274"/>
      <c r="N171" s="274"/>
      <c r="O171" s="274"/>
      <c r="P171" s="533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</row>
    <row r="172" spans="1:26" s="228" customFormat="1" ht="12.75">
      <c r="A172" s="460" t="s">
        <v>93</v>
      </c>
      <c r="B172" s="330"/>
      <c r="C172" s="330"/>
      <c r="D172" s="330"/>
      <c r="E172" s="330"/>
      <c r="F172" s="232" t="s">
        <v>117</v>
      </c>
      <c r="G172" s="360"/>
      <c r="H172" s="382" t="s">
        <v>52</v>
      </c>
      <c r="I172" s="236"/>
      <c r="J172" s="277" t="s">
        <v>83</v>
      </c>
      <c r="K172" s="401">
        <v>3500</v>
      </c>
      <c r="L172" s="401"/>
      <c r="M172" s="401"/>
      <c r="N172" s="423"/>
      <c r="O172" s="401"/>
      <c r="P172" s="533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</row>
    <row r="173" spans="1:26" s="228" customFormat="1" ht="12.75">
      <c r="A173" s="459"/>
      <c r="B173" s="329"/>
      <c r="C173" s="329"/>
      <c r="D173" s="329"/>
      <c r="E173" s="329"/>
      <c r="F173" s="381"/>
      <c r="G173" s="359"/>
      <c r="H173" s="424"/>
      <c r="I173" s="230"/>
      <c r="J173" s="418"/>
      <c r="K173" s="425"/>
      <c r="L173" s="425"/>
      <c r="M173" s="425"/>
      <c r="N173" s="426"/>
      <c r="O173" s="425"/>
      <c r="P173" s="533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</row>
    <row r="174" spans="1:26" s="228" customFormat="1" ht="12.75">
      <c r="A174" s="459"/>
      <c r="B174" s="329"/>
      <c r="C174" s="329"/>
      <c r="D174" s="329"/>
      <c r="E174" s="329"/>
      <c r="F174" s="381"/>
      <c r="G174" s="359"/>
      <c r="H174" s="424"/>
      <c r="I174" s="230"/>
      <c r="J174" s="418"/>
      <c r="K174" s="425"/>
      <c r="L174" s="425"/>
      <c r="M174" s="425"/>
      <c r="N174" s="426"/>
      <c r="O174" s="425"/>
      <c r="P174" s="533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</row>
    <row r="175" spans="1:26" s="228" customFormat="1" ht="12.75">
      <c r="A175" s="459"/>
      <c r="B175" s="329"/>
      <c r="C175" s="329"/>
      <c r="D175" s="329"/>
      <c r="E175" s="329"/>
      <c r="F175" s="381"/>
      <c r="G175" s="359"/>
      <c r="H175" s="424"/>
      <c r="I175" s="230"/>
      <c r="J175" s="418"/>
      <c r="K175" s="425"/>
      <c r="L175" s="425"/>
      <c r="M175" s="425"/>
      <c r="N175" s="426"/>
      <c r="O175" s="425"/>
      <c r="P175" s="533"/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</row>
    <row r="176" spans="1:26" s="228" customFormat="1" ht="13.5" thickBot="1">
      <c r="A176" s="476"/>
      <c r="B176" s="427"/>
      <c r="C176" s="427"/>
      <c r="D176" s="427"/>
      <c r="E176" s="427"/>
      <c r="F176" s="428"/>
      <c r="G176" s="429"/>
      <c r="H176" s="430"/>
      <c r="I176" s="431"/>
      <c r="J176" s="432"/>
      <c r="K176" s="433"/>
      <c r="L176" s="433"/>
      <c r="M176" s="433"/>
      <c r="N176" s="434"/>
      <c r="O176" s="434"/>
      <c r="P176" s="534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</row>
    <row r="177" spans="1:16" ht="12.75">
      <c r="A177" s="464"/>
      <c r="B177" s="333"/>
      <c r="C177" s="333"/>
      <c r="D177" s="333"/>
      <c r="E177" s="333"/>
      <c r="F177" s="37"/>
      <c r="G177" s="240"/>
      <c r="H177" s="1"/>
      <c r="I177" s="151" t="s">
        <v>53</v>
      </c>
      <c r="J177" s="39" t="s">
        <v>2</v>
      </c>
      <c r="K177" s="156">
        <f aca="true" t="shared" si="5" ref="K177:P177">+K147+K149+K152+K154+K156+K159+K160+K161+K162+K163+K164+K165+K166+K167+K168+K170+K171+K172+K176</f>
        <v>591848</v>
      </c>
      <c r="L177" s="156">
        <f t="shared" si="5"/>
        <v>549396</v>
      </c>
      <c r="M177" s="156">
        <f t="shared" si="5"/>
        <v>518444</v>
      </c>
      <c r="N177" s="156">
        <f t="shared" si="5"/>
        <v>519492</v>
      </c>
      <c r="O177" s="156">
        <f t="shared" si="5"/>
        <v>518540</v>
      </c>
      <c r="P177" s="535">
        <f t="shared" si="5"/>
        <v>519588</v>
      </c>
    </row>
    <row r="178" spans="1:16" ht="13.5" thickBot="1">
      <c r="A178" s="463"/>
      <c r="B178" s="331"/>
      <c r="C178" s="331"/>
      <c r="D178" s="331"/>
      <c r="E178" s="331"/>
      <c r="F178" s="79"/>
      <c r="G178" s="362"/>
      <c r="H178" s="5"/>
      <c r="I178" s="158" t="s">
        <v>53</v>
      </c>
      <c r="J178" s="42" t="s">
        <v>3</v>
      </c>
      <c r="K178" s="112">
        <f aca="true" t="shared" si="6" ref="K178:P178">+K148+K150+K151+K153+K155+K157</f>
        <v>540</v>
      </c>
      <c r="L178" s="49">
        <f t="shared" si="6"/>
        <v>0</v>
      </c>
      <c r="M178" s="49">
        <f t="shared" si="6"/>
        <v>0</v>
      </c>
      <c r="N178" s="49">
        <f t="shared" si="6"/>
        <v>0</v>
      </c>
      <c r="O178" s="49">
        <f t="shared" si="6"/>
        <v>0</v>
      </c>
      <c r="P178" s="212">
        <f t="shared" si="6"/>
        <v>0</v>
      </c>
    </row>
    <row r="179" spans="1:16" ht="13.5" thickBot="1">
      <c r="A179" s="464"/>
      <c r="B179" s="333"/>
      <c r="C179" s="333"/>
      <c r="D179" s="333"/>
      <c r="E179" s="333"/>
      <c r="F179" s="37"/>
      <c r="G179" s="240"/>
      <c r="H179" s="1"/>
      <c r="I179" s="151" t="s">
        <v>22</v>
      </c>
      <c r="J179" s="53"/>
      <c r="K179" s="112">
        <f aca="true" t="shared" si="7" ref="K179:P179">+K178+K177</f>
        <v>592388</v>
      </c>
      <c r="L179" s="49">
        <f t="shared" si="7"/>
        <v>549396</v>
      </c>
      <c r="M179" s="49">
        <f t="shared" si="7"/>
        <v>518444</v>
      </c>
      <c r="N179" s="49">
        <f t="shared" si="7"/>
        <v>519492</v>
      </c>
      <c r="O179" s="49">
        <f t="shared" si="7"/>
        <v>518540</v>
      </c>
      <c r="P179" s="212">
        <f t="shared" si="7"/>
        <v>519588</v>
      </c>
    </row>
    <row r="180" spans="1:16" ht="12.75">
      <c r="A180" s="454"/>
      <c r="B180" s="65"/>
      <c r="C180" s="65"/>
      <c r="D180" s="65"/>
      <c r="E180" s="65"/>
      <c r="F180" s="37"/>
      <c r="G180" s="240"/>
      <c r="H180" s="1"/>
      <c r="I180" s="170" t="s">
        <v>103</v>
      </c>
      <c r="J180" s="153" t="s">
        <v>2</v>
      </c>
      <c r="K180" s="139" t="e">
        <f aca="true" t="shared" si="8" ref="K180:P181">+K177+K136</f>
        <v>#REF!</v>
      </c>
      <c r="L180" s="121" t="e">
        <f t="shared" si="8"/>
        <v>#REF!</v>
      </c>
      <c r="M180" s="121" t="e">
        <f t="shared" si="8"/>
        <v>#REF!</v>
      </c>
      <c r="N180" s="121" t="e">
        <f t="shared" si="8"/>
        <v>#REF!</v>
      </c>
      <c r="O180" s="121" t="e">
        <f t="shared" si="8"/>
        <v>#REF!</v>
      </c>
      <c r="P180" s="536" t="e">
        <f t="shared" si="8"/>
        <v>#REF!</v>
      </c>
    </row>
    <row r="181" spans="1:16" ht="13.5" thickBot="1">
      <c r="A181" s="116"/>
      <c r="B181" s="323"/>
      <c r="C181" s="323"/>
      <c r="D181" s="323"/>
      <c r="E181" s="323"/>
      <c r="F181" s="109"/>
      <c r="G181" s="352"/>
      <c r="H181" s="159"/>
      <c r="I181" s="160" t="s">
        <v>104</v>
      </c>
      <c r="J181" s="152" t="s">
        <v>3</v>
      </c>
      <c r="K181" s="141" t="e">
        <f t="shared" si="8"/>
        <v>#REF!</v>
      </c>
      <c r="L181" s="122" t="e">
        <f t="shared" si="8"/>
        <v>#REF!</v>
      </c>
      <c r="M181" s="122" t="e">
        <f t="shared" si="8"/>
        <v>#REF!</v>
      </c>
      <c r="N181" s="122" t="e">
        <f t="shared" si="8"/>
        <v>#REF!</v>
      </c>
      <c r="O181" s="122" t="e">
        <f t="shared" si="8"/>
        <v>#REF!</v>
      </c>
      <c r="P181" s="537" t="e">
        <f t="shared" si="8"/>
        <v>#REF!</v>
      </c>
    </row>
    <row r="182" spans="1:16" ht="15.75" thickBot="1">
      <c r="A182" s="116"/>
      <c r="B182" s="323"/>
      <c r="C182" s="323"/>
      <c r="D182" s="323"/>
      <c r="E182" s="323"/>
      <c r="F182" s="109"/>
      <c r="G182" s="352"/>
      <c r="H182" s="5"/>
      <c r="I182" s="171" t="s">
        <v>60</v>
      </c>
      <c r="J182" s="111"/>
      <c r="K182" s="172" t="e">
        <f aca="true" t="shared" si="9" ref="K182:P182">+K181+K180</f>
        <v>#REF!</v>
      </c>
      <c r="L182" s="173" t="e">
        <f t="shared" si="9"/>
        <v>#REF!</v>
      </c>
      <c r="M182" s="173" t="e">
        <f t="shared" si="9"/>
        <v>#REF!</v>
      </c>
      <c r="N182" s="173" t="e">
        <f t="shared" si="9"/>
        <v>#REF!</v>
      </c>
      <c r="O182" s="173" t="e">
        <f t="shared" si="9"/>
        <v>#REF!</v>
      </c>
      <c r="P182" s="173" t="e">
        <f t="shared" si="9"/>
        <v>#REF!</v>
      </c>
    </row>
    <row r="183" spans="1:16" ht="12.75">
      <c r="A183" s="477"/>
      <c r="B183" s="336"/>
      <c r="C183" s="336"/>
      <c r="D183" s="336"/>
      <c r="E183" s="336"/>
      <c r="F183" s="71"/>
      <c r="G183" s="364"/>
      <c r="H183" s="10"/>
      <c r="I183" s="12"/>
      <c r="J183" s="12"/>
      <c r="K183" s="12"/>
      <c r="L183" s="12"/>
      <c r="M183" s="10"/>
      <c r="N183" s="10"/>
      <c r="P183" s="15"/>
    </row>
    <row r="184" spans="1:16" ht="13.5" thickBot="1">
      <c r="A184" s="477"/>
      <c r="B184" s="336"/>
      <c r="C184" s="336"/>
      <c r="D184" s="336"/>
      <c r="E184" s="336"/>
      <c r="H184" s="72" t="s">
        <v>20</v>
      </c>
      <c r="I184" s="72"/>
      <c r="J184" s="12"/>
      <c r="K184" s="127" t="str">
        <f aca="true" t="shared" si="10" ref="K184:P184">K7</f>
        <v>FY22</v>
      </c>
      <c r="L184" s="127" t="str">
        <f t="shared" si="10"/>
        <v>FY23</v>
      </c>
      <c r="M184" s="127" t="str">
        <f t="shared" si="10"/>
        <v>FY24</v>
      </c>
      <c r="N184" s="127" t="str">
        <f t="shared" si="10"/>
        <v>FY25</v>
      </c>
      <c r="O184" s="127" t="str">
        <f t="shared" si="10"/>
        <v>FY26</v>
      </c>
      <c r="P184" s="127" t="str">
        <f t="shared" si="10"/>
        <v>FY27</v>
      </c>
    </row>
    <row r="185" spans="8:16" ht="12.75">
      <c r="H185" s="584" t="s">
        <v>19</v>
      </c>
      <c r="I185" s="585"/>
      <c r="J185" s="73" t="s">
        <v>2</v>
      </c>
      <c r="K185" s="142" t="e">
        <f>+K180+K99+K61+#REF!+K23</f>
        <v>#REF!</v>
      </c>
      <c r="L185" s="74" t="e">
        <f>+L180+L99+L61+#REF!+#REF!</f>
        <v>#REF!</v>
      </c>
      <c r="M185" s="74" t="e">
        <f>+M180+M99+M61+#REF!+#REF!</f>
        <v>#REF!</v>
      </c>
      <c r="N185" s="74" t="e">
        <f>+N180+N99+N61+#REF!+#REF!</f>
        <v>#REF!</v>
      </c>
      <c r="O185" s="74" t="e">
        <f>+O180+O99+O61+#REF!+#REF!</f>
        <v>#REF!</v>
      </c>
      <c r="P185" s="74" t="e">
        <f>+P180+P99+P61+#REF!+#REF!</f>
        <v>#REF!</v>
      </c>
    </row>
    <row r="186" spans="1:16" ht="13.5" thickBot="1">
      <c r="A186" s="479"/>
      <c r="B186" s="338"/>
      <c r="C186" s="338"/>
      <c r="D186" s="338"/>
      <c r="E186" s="338"/>
      <c r="H186" s="586" t="s">
        <v>21</v>
      </c>
      <c r="I186" s="587"/>
      <c r="J186" s="75" t="s">
        <v>3</v>
      </c>
      <c r="K186" s="143" t="e">
        <f>+K181+K100+K62+K53+K24</f>
        <v>#REF!</v>
      </c>
      <c r="L186" s="38" t="e">
        <f>+L181+L100+L62+L53+L23</f>
        <v>#REF!</v>
      </c>
      <c r="M186" s="38" t="e">
        <f>+M181+M100+M62+M53+M23</f>
        <v>#REF!</v>
      </c>
      <c r="N186" s="38" t="e">
        <f>+N181+N100+N62+N53+N23</f>
        <v>#REF!</v>
      </c>
      <c r="O186" s="38" t="e">
        <f>+O181+O100+O62+O53+O23</f>
        <v>#REF!</v>
      </c>
      <c r="P186" s="38" t="e">
        <f>+P181+P100+P62+P53+P23</f>
        <v>#REF!</v>
      </c>
    </row>
    <row r="187" spans="1:16" ht="13.5" thickBot="1">
      <c r="A187" s="477"/>
      <c r="B187" s="336"/>
      <c r="C187" s="336"/>
      <c r="D187" s="336"/>
      <c r="E187" s="336"/>
      <c r="F187" s="10"/>
      <c r="G187" s="364"/>
      <c r="H187" s="575" t="s">
        <v>59</v>
      </c>
      <c r="I187" s="576"/>
      <c r="J187" s="167" t="s">
        <v>18</v>
      </c>
      <c r="K187" s="144" t="e">
        <f aca="true" t="shared" si="11" ref="K187:P187">+K185+K186</f>
        <v>#REF!</v>
      </c>
      <c r="L187" s="76" t="e">
        <f t="shared" si="11"/>
        <v>#REF!</v>
      </c>
      <c r="M187" s="76" t="e">
        <f t="shared" si="11"/>
        <v>#REF!</v>
      </c>
      <c r="N187" s="76" t="e">
        <f t="shared" si="11"/>
        <v>#REF!</v>
      </c>
      <c r="O187" s="76" t="e">
        <f t="shared" si="11"/>
        <v>#REF!</v>
      </c>
      <c r="P187" s="538" t="e">
        <f t="shared" si="11"/>
        <v>#REF!</v>
      </c>
    </row>
    <row r="188" spans="6:16" ht="15.75">
      <c r="F188" s="12"/>
      <c r="G188" s="240"/>
      <c r="H188" s="220" t="s">
        <v>76</v>
      </c>
      <c r="I188" s="221"/>
      <c r="J188" s="222"/>
      <c r="K188" s="126"/>
      <c r="L188" s="12"/>
      <c r="M188" s="10"/>
      <c r="N188" s="10"/>
      <c r="P188" s="15"/>
    </row>
    <row r="189" spans="1:16" ht="15">
      <c r="A189" s="477"/>
      <c r="B189" s="336"/>
      <c r="C189" s="336"/>
      <c r="D189" s="336"/>
      <c r="E189" s="336"/>
      <c r="F189" s="77"/>
      <c r="G189" s="365"/>
      <c r="H189" s="214" t="s">
        <v>74</v>
      </c>
      <c r="I189" s="215"/>
      <c r="J189" s="216"/>
      <c r="K189" s="165" t="e">
        <f>+#REF!+K57</f>
        <v>#REF!</v>
      </c>
      <c r="L189" s="165" t="e">
        <f>+#REF!+L57</f>
        <v>#REF!</v>
      </c>
      <c r="M189" s="165" t="e">
        <f>+#REF!+M57</f>
        <v>#REF!</v>
      </c>
      <c r="N189" s="165" t="e">
        <f>+#REF!+N57</f>
        <v>#REF!</v>
      </c>
      <c r="O189" s="165" t="e">
        <f>+#REF!+O57</f>
        <v>#REF!</v>
      </c>
      <c r="P189" s="539" t="e">
        <f>+#REF!+P57</f>
        <v>#REF!</v>
      </c>
    </row>
    <row r="190" spans="1:16" ht="14.25">
      <c r="A190" s="480" t="s">
        <v>16</v>
      </c>
      <c r="B190" s="339"/>
      <c r="C190" s="339"/>
      <c r="D190" s="339"/>
      <c r="E190" s="339"/>
      <c r="F190" s="12"/>
      <c r="G190" s="240"/>
      <c r="H190" s="217" t="s">
        <v>67</v>
      </c>
      <c r="I190" s="218"/>
      <c r="J190" s="219"/>
      <c r="K190" s="166">
        <v>0</v>
      </c>
      <c r="L190" s="166">
        <v>0</v>
      </c>
      <c r="M190" s="166">
        <v>0</v>
      </c>
      <c r="N190" s="166">
        <v>0</v>
      </c>
      <c r="O190" s="166">
        <v>0</v>
      </c>
      <c r="P190" s="540">
        <v>0</v>
      </c>
    </row>
    <row r="191" spans="1:16" ht="14.25">
      <c r="A191" s="481" t="s">
        <v>87</v>
      </c>
      <c r="B191" s="340"/>
      <c r="C191" s="340"/>
      <c r="D191" s="340"/>
      <c r="E191" s="340"/>
      <c r="F191" s="12"/>
      <c r="G191" s="240"/>
      <c r="H191" s="217" t="s">
        <v>113</v>
      </c>
      <c r="I191" s="218"/>
      <c r="J191" s="219"/>
      <c r="K191" s="166" t="e">
        <f>+K8+#REF!</f>
        <v>#REF!</v>
      </c>
      <c r="L191" s="166" t="e">
        <f>+L8+#REF!</f>
        <v>#REF!</v>
      </c>
      <c r="M191" s="166" t="e">
        <f>+M8+#REF!</f>
        <v>#REF!</v>
      </c>
      <c r="N191" s="166" t="e">
        <f>+N8+#REF!</f>
        <v>#REF!</v>
      </c>
      <c r="O191" s="166" t="e">
        <f>+O8+#REF!</f>
        <v>#REF!</v>
      </c>
      <c r="P191" s="540" t="e">
        <f>+P8+#REF!</f>
        <v>#REF!</v>
      </c>
    </row>
    <row r="192" spans="1:16" ht="14.25">
      <c r="A192" s="481" t="s">
        <v>86</v>
      </c>
      <c r="B192" s="340"/>
      <c r="C192" s="340"/>
      <c r="D192" s="340"/>
      <c r="E192" s="340"/>
      <c r="F192" s="12"/>
      <c r="G192" s="240"/>
      <c r="H192" s="217" t="s">
        <v>66</v>
      </c>
      <c r="I192" s="218"/>
      <c r="J192" s="219"/>
      <c r="K192" s="166">
        <f aca="true" t="shared" si="12" ref="K192:P192">+K12+K14+K15+K16+K17+K18</f>
        <v>0</v>
      </c>
      <c r="L192" s="166">
        <f t="shared" si="12"/>
        <v>0</v>
      </c>
      <c r="M192" s="166">
        <f t="shared" si="12"/>
        <v>0</v>
      </c>
      <c r="N192" s="166">
        <f t="shared" si="12"/>
        <v>0</v>
      </c>
      <c r="O192" s="166">
        <f t="shared" si="12"/>
        <v>0</v>
      </c>
      <c r="P192" s="540">
        <f t="shared" si="12"/>
        <v>0</v>
      </c>
    </row>
    <row r="193" spans="1:16" ht="14.25">
      <c r="A193" s="481" t="s">
        <v>88</v>
      </c>
      <c r="B193" s="340"/>
      <c r="C193" s="340"/>
      <c r="D193" s="340"/>
      <c r="E193" s="340"/>
      <c r="F193" s="12"/>
      <c r="G193" s="240"/>
      <c r="H193" s="217"/>
      <c r="I193" s="218"/>
      <c r="J193" s="219"/>
      <c r="K193" s="166">
        <v>0</v>
      </c>
      <c r="L193" s="166">
        <v>0</v>
      </c>
      <c r="M193" s="166">
        <v>0</v>
      </c>
      <c r="N193" s="166">
        <v>0</v>
      </c>
      <c r="O193" s="166">
        <v>0</v>
      </c>
      <c r="P193" s="540">
        <v>0</v>
      </c>
    </row>
    <row r="194" spans="1:16" ht="14.25">
      <c r="A194" s="481" t="s">
        <v>90</v>
      </c>
      <c r="B194" s="340"/>
      <c r="C194" s="340"/>
      <c r="D194" s="340"/>
      <c r="E194" s="340"/>
      <c r="F194" s="12"/>
      <c r="G194" s="240"/>
      <c r="H194" s="217" t="s">
        <v>68</v>
      </c>
      <c r="I194" s="218"/>
      <c r="J194" s="219"/>
      <c r="K194" s="166" t="e">
        <f>+K76+#REF!</f>
        <v>#REF!</v>
      </c>
      <c r="L194" s="166" t="e">
        <f>+L76+#REF!</f>
        <v>#REF!</v>
      </c>
      <c r="M194" s="166" t="e">
        <f>+M76+#REF!</f>
        <v>#REF!</v>
      </c>
      <c r="N194" s="166" t="e">
        <f>+N76+#REF!</f>
        <v>#REF!</v>
      </c>
      <c r="O194" s="166" t="e">
        <f>+O76+#REF!</f>
        <v>#REF!</v>
      </c>
      <c r="P194" s="540" t="e">
        <f>+P76+#REF!</f>
        <v>#REF!</v>
      </c>
    </row>
    <row r="195" spans="1:16" ht="14.25">
      <c r="A195" s="481"/>
      <c r="B195" s="340"/>
      <c r="C195" s="340"/>
      <c r="D195" s="340"/>
      <c r="E195" s="340"/>
      <c r="F195" s="12"/>
      <c r="G195" s="240"/>
      <c r="H195" s="217" t="s">
        <v>69</v>
      </c>
      <c r="I195" s="218"/>
      <c r="J195" s="219"/>
      <c r="K195" s="166">
        <v>0</v>
      </c>
      <c r="L195" s="166">
        <v>0</v>
      </c>
      <c r="M195" s="166">
        <v>0</v>
      </c>
      <c r="N195" s="166">
        <v>0</v>
      </c>
      <c r="O195" s="166">
        <v>0</v>
      </c>
      <c r="P195" s="540">
        <v>0</v>
      </c>
    </row>
    <row r="196" spans="6:16" ht="12.75">
      <c r="F196" s="12"/>
      <c r="G196" s="240"/>
      <c r="H196" s="217" t="s">
        <v>70</v>
      </c>
      <c r="I196" s="218"/>
      <c r="J196" s="219"/>
      <c r="K196" s="166">
        <f aca="true" t="shared" si="13" ref="K196:P196">+K19</f>
        <v>0</v>
      </c>
      <c r="L196" s="166">
        <f t="shared" si="13"/>
        <v>0</v>
      </c>
      <c r="M196" s="166">
        <f t="shared" si="13"/>
        <v>0</v>
      </c>
      <c r="N196" s="166">
        <f t="shared" si="13"/>
        <v>0</v>
      </c>
      <c r="O196" s="166">
        <f t="shared" si="13"/>
        <v>0</v>
      </c>
      <c r="P196" s="540">
        <f t="shared" si="13"/>
        <v>0</v>
      </c>
    </row>
    <row r="197" spans="6:16" ht="12.75">
      <c r="F197" s="12"/>
      <c r="G197" s="240"/>
      <c r="H197" s="217" t="s">
        <v>71</v>
      </c>
      <c r="I197" s="218"/>
      <c r="J197" s="219"/>
      <c r="K197" s="166">
        <f aca="true" t="shared" si="14" ref="K197:P197">+K118</f>
        <v>0</v>
      </c>
      <c r="L197" s="166">
        <f t="shared" si="14"/>
        <v>0</v>
      </c>
      <c r="M197" s="166">
        <f t="shared" si="14"/>
        <v>0</v>
      </c>
      <c r="N197" s="166">
        <f t="shared" si="14"/>
        <v>0</v>
      </c>
      <c r="O197" s="166">
        <f t="shared" si="14"/>
        <v>0</v>
      </c>
      <c r="P197" s="540">
        <f t="shared" si="14"/>
        <v>0</v>
      </c>
    </row>
    <row r="198" spans="1:16" ht="15">
      <c r="A198" s="482" t="s">
        <v>24</v>
      </c>
      <c r="B198" s="341"/>
      <c r="C198" s="341"/>
      <c r="D198" s="341"/>
      <c r="E198" s="341"/>
      <c r="F198" s="164"/>
      <c r="G198" s="366"/>
      <c r="H198" s="217" t="s">
        <v>81</v>
      </c>
      <c r="I198" s="218"/>
      <c r="J198" s="219"/>
      <c r="K198" s="166">
        <f>+K175</f>
        <v>0</v>
      </c>
      <c r="L198" s="166">
        <f>+K175</f>
        <v>0</v>
      </c>
      <c r="M198" s="166">
        <f>+L175</f>
        <v>0</v>
      </c>
      <c r="N198" s="166">
        <f>+M175</f>
        <v>0</v>
      </c>
      <c r="O198" s="166">
        <f>+N175</f>
        <v>0</v>
      </c>
      <c r="P198" s="540">
        <f>+O175</f>
        <v>0</v>
      </c>
    </row>
    <row r="199" spans="1:16" ht="14.25">
      <c r="A199" s="483" t="s">
        <v>33</v>
      </c>
      <c r="B199" s="319"/>
      <c r="C199" s="319"/>
      <c r="D199" s="319"/>
      <c r="E199" s="319"/>
      <c r="F199" s="78" t="e">
        <f>+#REF!</f>
        <v>#REF!</v>
      </c>
      <c r="G199" s="240"/>
      <c r="H199" s="217" t="s">
        <v>72</v>
      </c>
      <c r="I199" s="218"/>
      <c r="J199" s="219"/>
      <c r="K199" s="166">
        <v>0</v>
      </c>
      <c r="L199" s="166">
        <v>0</v>
      </c>
      <c r="M199" s="166">
        <v>0</v>
      </c>
      <c r="N199" s="166">
        <v>0</v>
      </c>
      <c r="O199" s="166">
        <v>0</v>
      </c>
      <c r="P199" s="540">
        <v>0</v>
      </c>
    </row>
    <row r="200" spans="1:16" ht="14.25">
      <c r="A200" s="483" t="s">
        <v>31</v>
      </c>
      <c r="B200" s="319"/>
      <c r="C200" s="319"/>
      <c r="D200" s="319"/>
      <c r="E200" s="319"/>
      <c r="F200" s="78">
        <v>1304375</v>
      </c>
      <c r="G200" s="240"/>
      <c r="H200" s="217" t="s">
        <v>73</v>
      </c>
      <c r="I200" s="218"/>
      <c r="J200" s="219"/>
      <c r="K200" s="166">
        <v>0</v>
      </c>
      <c r="L200" s="166">
        <v>0</v>
      </c>
      <c r="M200" s="166">
        <v>0</v>
      </c>
      <c r="N200" s="166">
        <v>0</v>
      </c>
      <c r="O200" s="166">
        <v>0</v>
      </c>
      <c r="P200" s="540">
        <v>0</v>
      </c>
    </row>
    <row r="201" spans="1:16" ht="15" thickBot="1">
      <c r="A201" s="484" t="s">
        <v>32</v>
      </c>
      <c r="B201" s="342"/>
      <c r="C201" s="342"/>
      <c r="D201" s="342"/>
      <c r="E201" s="342"/>
      <c r="F201" s="80" t="e">
        <f>+#REF!</f>
        <v>#REF!</v>
      </c>
      <c r="G201" s="351"/>
      <c r="H201" s="192"/>
      <c r="K201" s="193"/>
      <c r="L201" s="123"/>
      <c r="M201" s="123"/>
      <c r="N201" s="123"/>
      <c r="O201" s="123"/>
      <c r="P201" s="541"/>
    </row>
    <row r="202" spans="1:16" ht="15" thickBot="1">
      <c r="A202" s="483" t="s">
        <v>34</v>
      </c>
      <c r="B202" s="319"/>
      <c r="C202" s="319"/>
      <c r="D202" s="319"/>
      <c r="E202" s="319"/>
      <c r="F202" s="78" t="e">
        <f>SUM(F199:F201)</f>
        <v>#REF!</v>
      </c>
      <c r="G202" s="240"/>
      <c r="H202" s="225" t="s">
        <v>61</v>
      </c>
      <c r="I202" s="226"/>
      <c r="J202" s="227"/>
      <c r="K202" s="145" t="e">
        <f aca="true" t="shared" si="15" ref="K202:P202">SUM(K189:K201)</f>
        <v>#REF!</v>
      </c>
      <c r="L202" s="125" t="e">
        <f t="shared" si="15"/>
        <v>#REF!</v>
      </c>
      <c r="M202" s="125" t="e">
        <f t="shared" si="15"/>
        <v>#REF!</v>
      </c>
      <c r="N202" s="125" t="e">
        <f t="shared" si="15"/>
        <v>#REF!</v>
      </c>
      <c r="O202" s="125" t="e">
        <f t="shared" si="15"/>
        <v>#REF!</v>
      </c>
      <c r="P202" s="542" t="e">
        <f t="shared" si="15"/>
        <v>#REF!</v>
      </c>
    </row>
    <row r="203" spans="1:16" ht="13.5" thickBot="1">
      <c r="A203" s="485" t="s">
        <v>58</v>
      </c>
      <c r="B203" s="343"/>
      <c r="C203" s="343"/>
      <c r="D203" s="343"/>
      <c r="E203" s="343"/>
      <c r="F203" s="199" t="e">
        <f>+F199/F202</f>
        <v>#REF!</v>
      </c>
      <c r="G203" s="244"/>
      <c r="H203" s="124"/>
      <c r="I203" s="124"/>
      <c r="J203" s="10"/>
      <c r="K203" s="17"/>
      <c r="L203" s="17"/>
      <c r="M203" s="17"/>
      <c r="N203" s="17"/>
      <c r="O203" s="17"/>
      <c r="P203" s="543"/>
    </row>
    <row r="204" spans="1:16" ht="13.5" thickBot="1">
      <c r="A204" s="486" t="s">
        <v>31</v>
      </c>
      <c r="B204" s="65"/>
      <c r="C204" s="65"/>
      <c r="D204" s="65"/>
      <c r="E204" s="65"/>
      <c r="F204" s="200" t="e">
        <f>+F200/F202</f>
        <v>#REF!</v>
      </c>
      <c r="G204" s="244"/>
      <c r="H204" s="81"/>
      <c r="I204" s="81"/>
      <c r="J204" s="163"/>
      <c r="K204" s="144" t="e">
        <f aca="true" t="shared" si="16" ref="K204:P204">+K187-K202</f>
        <v>#REF!</v>
      </c>
      <c r="L204" s="76" t="e">
        <f t="shared" si="16"/>
        <v>#REF!</v>
      </c>
      <c r="M204" s="76" t="e">
        <f t="shared" si="16"/>
        <v>#REF!</v>
      </c>
      <c r="N204" s="76" t="e">
        <f t="shared" si="16"/>
        <v>#REF!</v>
      </c>
      <c r="O204" s="76" t="e">
        <f t="shared" si="16"/>
        <v>#REF!</v>
      </c>
      <c r="P204" s="538" t="e">
        <f t="shared" si="16"/>
        <v>#REF!</v>
      </c>
    </row>
    <row r="205" spans="1:16" ht="18.75" thickBot="1">
      <c r="A205" s="487" t="s">
        <v>32</v>
      </c>
      <c r="B205" s="70"/>
      <c r="C205" s="70"/>
      <c r="D205" s="70"/>
      <c r="E205" s="70"/>
      <c r="F205" s="201" t="e">
        <f>+F201/F202</f>
        <v>#REF!</v>
      </c>
      <c r="G205" s="244"/>
      <c r="H205" s="184"/>
      <c r="I205" s="161"/>
      <c r="J205" s="162" t="s">
        <v>35</v>
      </c>
      <c r="K205" s="187">
        <v>0</v>
      </c>
      <c r="L205" s="155" t="e">
        <f>+(L204-K204)/K204</f>
        <v>#REF!</v>
      </c>
      <c r="M205" s="155" t="e">
        <f>+(M204-L204)/L204</f>
        <v>#REF!</v>
      </c>
      <c r="N205" s="155" t="e">
        <f>+(N204-M204)/M204</f>
        <v>#REF!</v>
      </c>
      <c r="O205" s="155" t="e">
        <f>+(O204-N204)/N204</f>
        <v>#REF!</v>
      </c>
      <c r="P205" s="544" t="e">
        <f>+(P204-O204)/O204</f>
        <v>#REF!</v>
      </c>
    </row>
    <row r="206" spans="1:16" ht="13.5" thickBot="1">
      <c r="A206" s="488"/>
      <c r="B206" s="344"/>
      <c r="C206" s="344"/>
      <c r="D206" s="344"/>
      <c r="E206" s="344"/>
      <c r="F206" s="89" t="e">
        <f>SUM(F203:F205)</f>
        <v>#REF!</v>
      </c>
      <c r="G206" s="367"/>
      <c r="K206" s="2"/>
      <c r="P206" s="15"/>
    </row>
    <row r="207" spans="8:16" ht="12.75">
      <c r="H207" s="82" t="s">
        <v>23</v>
      </c>
      <c r="I207" s="83"/>
      <c r="J207" s="179"/>
      <c r="K207" s="86" t="e">
        <f>+K204/I211</f>
        <v>#REF!</v>
      </c>
      <c r="L207" s="86" t="e">
        <f>+L204/L209</f>
        <v>#REF!</v>
      </c>
      <c r="M207" s="86" t="e">
        <f>+M204/M209</f>
        <v>#REF!</v>
      </c>
      <c r="N207" s="86" t="e">
        <f>+N204/N209</f>
        <v>#REF!</v>
      </c>
      <c r="O207" s="86" t="e">
        <f>+O204/O209</f>
        <v>#REF!</v>
      </c>
      <c r="P207" s="545" t="e">
        <f>+P204/P209</f>
        <v>#REF!</v>
      </c>
    </row>
    <row r="208" spans="8:16" ht="12.75">
      <c r="H208" s="84"/>
      <c r="I208" s="85"/>
      <c r="J208" s="46"/>
      <c r="K208" s="86"/>
      <c r="L208" s="86"/>
      <c r="M208" s="86"/>
      <c r="N208" s="86"/>
      <c r="O208" s="86"/>
      <c r="P208" s="545"/>
    </row>
    <row r="209" spans="1:16" ht="13.5" thickBot="1">
      <c r="A209" s="489" t="s">
        <v>112</v>
      </c>
      <c r="B209" s="345"/>
      <c r="C209" s="345"/>
      <c r="D209" s="345"/>
      <c r="E209" s="345"/>
      <c r="F209" s="174" t="e">
        <f>+#REF!</f>
        <v>#REF!</v>
      </c>
      <c r="G209" s="368"/>
      <c r="H209" s="10"/>
      <c r="I209" s="54"/>
      <c r="J209" s="87" t="s">
        <v>15</v>
      </c>
      <c r="K209" s="88">
        <f>+I211</f>
        <v>4423972</v>
      </c>
      <c r="L209" s="88">
        <f>+K209*1.01</f>
        <v>4468211.72</v>
      </c>
      <c r="M209" s="88">
        <f>+L209*1.01</f>
        <v>4512893.8372</v>
      </c>
      <c r="N209" s="88">
        <f>+M209*1.01</f>
        <v>4558022.775572</v>
      </c>
      <c r="O209" s="88">
        <f>+N209*1.01</f>
        <v>4603603.00332772</v>
      </c>
      <c r="P209" s="546">
        <f>+O209*1.01</f>
        <v>4649639.033360997</v>
      </c>
    </row>
    <row r="210" spans="1:16" ht="12.75">
      <c r="A210" s="478" t="s">
        <v>14</v>
      </c>
      <c r="F210" s="188" t="e">
        <f>+#REF!/F209</f>
        <v>#REF!</v>
      </c>
      <c r="G210" s="369"/>
      <c r="H210" s="71"/>
      <c r="I210" s="90" t="s">
        <v>110</v>
      </c>
      <c r="J210" s="10"/>
      <c r="K210" s="90" t="s">
        <v>107</v>
      </c>
      <c r="L210" s="92"/>
      <c r="M210" s="91"/>
      <c r="N210" s="12"/>
      <c r="P210" s="15"/>
    </row>
    <row r="211" spans="1:16" ht="13.5" thickBot="1">
      <c r="A211" s="36" t="s">
        <v>11</v>
      </c>
      <c r="B211" s="65"/>
      <c r="C211" s="65"/>
      <c r="D211" s="65"/>
      <c r="E211" s="65"/>
      <c r="F211" s="189" t="e">
        <f>+#REF!/F209</f>
        <v>#REF!</v>
      </c>
      <c r="G211" s="244"/>
      <c r="H211" s="93"/>
      <c r="I211" s="223">
        <v>4423972</v>
      </c>
      <c r="J211" s="10"/>
      <c r="K211" s="223">
        <f>+I211*0.6629</f>
        <v>2932651.0388</v>
      </c>
      <c r="L211" s="224"/>
      <c r="M211" s="94"/>
      <c r="N211" s="10"/>
      <c r="P211" s="15"/>
    </row>
    <row r="212" spans="1:16" ht="12.75">
      <c r="A212" s="36" t="s">
        <v>13</v>
      </c>
      <c r="B212" s="65"/>
      <c r="C212" s="65"/>
      <c r="D212" s="65"/>
      <c r="E212" s="65"/>
      <c r="F212" s="189" t="e">
        <f>+#REF!/F209</f>
        <v>#REF!</v>
      </c>
      <c r="G212" s="244"/>
      <c r="H212" s="206"/>
      <c r="I212" s="12"/>
      <c r="J212" s="12"/>
      <c r="K212" s="12"/>
      <c r="L212" s="12"/>
      <c r="M212" s="12"/>
      <c r="N212" s="12"/>
      <c r="P212" s="15"/>
    </row>
    <row r="213" spans="1:16" ht="12.75">
      <c r="A213" s="36" t="s">
        <v>12</v>
      </c>
      <c r="B213" s="65"/>
      <c r="C213" s="65"/>
      <c r="D213" s="65"/>
      <c r="E213" s="65"/>
      <c r="F213" s="189" t="e">
        <f>+#REF!/#REF!</f>
        <v>#REF!</v>
      </c>
      <c r="G213" s="244"/>
      <c r="H213" s="10"/>
      <c r="I213" s="18" t="s">
        <v>43</v>
      </c>
      <c r="J213" s="21" t="s">
        <v>37</v>
      </c>
      <c r="K213" s="11" t="s">
        <v>38</v>
      </c>
      <c r="L213" s="11" t="s">
        <v>39</v>
      </c>
      <c r="M213" s="19" t="s">
        <v>40</v>
      </c>
      <c r="N213" s="19" t="s">
        <v>22</v>
      </c>
      <c r="O213" s="12"/>
      <c r="P213" s="15"/>
    </row>
    <row r="214" spans="1:16" ht="12.75">
      <c r="A214" s="440" t="s">
        <v>105</v>
      </c>
      <c r="B214" s="70"/>
      <c r="C214" s="70"/>
      <c r="D214" s="70"/>
      <c r="E214" s="70"/>
      <c r="F214" s="190" t="e">
        <f>+#REF!/F209</f>
        <v>#REF!</v>
      </c>
      <c r="G214" s="244"/>
      <c r="H214" s="10"/>
      <c r="I214" s="24" t="s">
        <v>42</v>
      </c>
      <c r="J214" s="20" t="e">
        <f>+#REF!+#REF!</f>
        <v>#REF!</v>
      </c>
      <c r="K214" s="23" t="e">
        <f>+#REF!+#REF!</f>
        <v>#REF!</v>
      </c>
      <c r="L214" s="23" t="e">
        <f>+#REF!+#REF!</f>
        <v>#REF!</v>
      </c>
      <c r="M214" s="22" t="e">
        <f>+#REF!+#REF!</f>
        <v>#REF!</v>
      </c>
      <c r="N214" s="47">
        <f>SUM(J213:M213)</f>
        <v>0</v>
      </c>
      <c r="O214" s="12"/>
      <c r="P214" s="15"/>
    </row>
    <row r="215" spans="1:26" s="255" customFormat="1" ht="12.75">
      <c r="A215" s="36"/>
      <c r="B215" s="65"/>
      <c r="C215" s="65"/>
      <c r="D215" s="65"/>
      <c r="E215" s="65"/>
      <c r="F215" s="189" t="e">
        <f>SUM(F210:F214)</f>
        <v>#REF!</v>
      </c>
      <c r="G215" s="244"/>
      <c r="H215" s="95"/>
      <c r="I215" s="96" t="s">
        <v>41</v>
      </c>
      <c r="J215" s="97" t="e">
        <f>+J214/#REF!</f>
        <v>#REF!</v>
      </c>
      <c r="K215" s="97" t="e">
        <f>+K214/#REF!</f>
        <v>#REF!</v>
      </c>
      <c r="L215" s="98" t="e">
        <f>+L214/#REF!</f>
        <v>#REF!</v>
      </c>
      <c r="M215" s="99" t="e">
        <f>+M214/#REF!</f>
        <v>#REF!</v>
      </c>
      <c r="N215" s="100" t="e">
        <f>SUM(J214:M214)</f>
        <v>#REF!</v>
      </c>
      <c r="O215" s="10"/>
      <c r="P215" s="15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</row>
    <row r="216" spans="1:16" s="1" customFormat="1" ht="12.75">
      <c r="A216" s="490"/>
      <c r="B216" s="346"/>
      <c r="C216" s="346"/>
      <c r="D216" s="346"/>
      <c r="E216" s="346"/>
      <c r="F216" s="257"/>
      <c r="G216" s="370"/>
      <c r="H216" s="257"/>
      <c r="I216" s="258"/>
      <c r="J216" s="259"/>
      <c r="K216" s="256"/>
      <c r="L216" s="256"/>
      <c r="M216" s="256"/>
      <c r="N216" s="256"/>
      <c r="O216" s="256"/>
      <c r="P216" s="256"/>
    </row>
    <row r="217" spans="1:16" s="1" customFormat="1" ht="12.75">
      <c r="A217" s="491"/>
      <c r="B217" s="347"/>
      <c r="C217" s="347"/>
      <c r="D217" s="347"/>
      <c r="E217" s="347"/>
      <c r="F217" s="4"/>
      <c r="G217" s="371"/>
      <c r="H217" s="2"/>
      <c r="I217" s="2"/>
      <c r="J217" s="3"/>
      <c r="K217" s="146"/>
      <c r="M217" s="6"/>
      <c r="N217" s="6"/>
      <c r="O217" s="13"/>
      <c r="P217" s="13"/>
    </row>
    <row r="218" spans="6:16" ht="12.75">
      <c r="F218" s="1"/>
      <c r="G218" s="372"/>
      <c r="L218" s="1"/>
      <c r="M218" s="1"/>
      <c r="P218" s="12"/>
    </row>
    <row r="219" spans="6:16" ht="12.75">
      <c r="F219" s="1"/>
      <c r="G219" s="372"/>
      <c r="L219" s="1"/>
      <c r="M219" s="1"/>
      <c r="P219" s="12"/>
    </row>
    <row r="220" spans="6:16" ht="12.75">
      <c r="F220" s="1"/>
      <c r="G220" s="372"/>
      <c r="L220" s="1"/>
      <c r="M220" s="1"/>
      <c r="P220" s="12"/>
    </row>
    <row r="221" spans="6:16" ht="12.75">
      <c r="F221" s="1"/>
      <c r="G221" s="372"/>
      <c r="P221" s="15"/>
    </row>
    <row r="222" spans="6:16" ht="12.75">
      <c r="F222" s="1"/>
      <c r="G222" s="372"/>
      <c r="P222" s="15"/>
    </row>
    <row r="223" spans="6:16" ht="12.75">
      <c r="F223" s="1"/>
      <c r="G223" s="372"/>
      <c r="P223" s="15"/>
    </row>
    <row r="224" spans="6:16" ht="12.75">
      <c r="F224" s="1"/>
      <c r="G224" s="372"/>
      <c r="P224" s="15"/>
    </row>
    <row r="225" spans="6:16" ht="12.75">
      <c r="F225" s="1"/>
      <c r="G225" s="372"/>
      <c r="P225" s="15"/>
    </row>
    <row r="226" spans="6:16" ht="12.75">
      <c r="F226" s="1"/>
      <c r="G226" s="372"/>
      <c r="P226" s="15"/>
    </row>
    <row r="227" spans="6:16" ht="12.75">
      <c r="F227" s="1"/>
      <c r="G227" s="372"/>
      <c r="P227" s="15"/>
    </row>
    <row r="228" spans="6:16" ht="12.75">
      <c r="F228" s="1"/>
      <c r="G228" s="372"/>
      <c r="P228" s="15"/>
    </row>
    <row r="229" spans="6:16" ht="21.75" customHeight="1">
      <c r="F229" s="1"/>
      <c r="G229" s="372"/>
      <c r="P229" s="15"/>
    </row>
    <row r="230" spans="6:16" ht="12.75">
      <c r="F230" s="1"/>
      <c r="G230" s="372"/>
      <c r="P230" s="15"/>
    </row>
    <row r="231" ht="12.75">
      <c r="P231" s="15"/>
    </row>
    <row r="235" ht="15" customHeight="1"/>
  </sheetData>
  <sheetProtection/>
  <mergeCells count="11">
    <mergeCell ref="E6:E7"/>
    <mergeCell ref="H187:I187"/>
    <mergeCell ref="C6:C7"/>
    <mergeCell ref="G6:G7"/>
    <mergeCell ref="A3:P3"/>
    <mergeCell ref="L5:P5"/>
    <mergeCell ref="L6:P6"/>
    <mergeCell ref="H185:I185"/>
    <mergeCell ref="H186:I186"/>
    <mergeCell ref="H6:H7"/>
    <mergeCell ref="B6:B7"/>
  </mergeCells>
  <printOptions horizontalCentered="1"/>
  <pageMargins left="0.18" right="0.2" top="0.37" bottom="0.26" header="0.28" footer="0"/>
  <pageSetup fitToHeight="0" fitToWidth="1" horizontalDpi="600" verticalDpi="600" orientation="landscape" paperSize="5" scale="52" r:id="rId1"/>
  <headerFooter alignWithMargins="0">
    <oddFooter>&amp;L&amp;14Capital Budget FY2015   Capital Program FY15-FY20&amp;C&amp;11PAGE &amp;P&amp;R&amp;14Town of Richmond, Vermont</oddFooter>
  </headerFooter>
  <rowBreaks count="2" manualBreakCount="2">
    <brk id="104" min="15" max="15" man="1"/>
    <brk id="146" min="1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Triple S Enterprises</dc:creator>
  <cp:keywords/>
  <dc:description/>
  <cp:lastModifiedBy>Josh Arneson</cp:lastModifiedBy>
  <cp:lastPrinted>2020-12-11T21:27:59Z</cp:lastPrinted>
  <dcterms:created xsi:type="dcterms:W3CDTF">1998-10-19T17:51:22Z</dcterms:created>
  <dcterms:modified xsi:type="dcterms:W3CDTF">2020-12-11T21:29:39Z</dcterms:modified>
  <cp:category/>
  <cp:version/>
  <cp:contentType/>
  <cp:contentStatus/>
</cp:coreProperties>
</file>