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8235" activeTab="0"/>
  </bookViews>
  <sheets>
    <sheet name="FY22" sheetId="1" r:id="rId1"/>
    <sheet name="FY22 Revenue" sheetId="2" r:id="rId2"/>
  </sheets>
  <definedNames>
    <definedName name="_xlnm.Print_Area" localSheetId="0">'FY22'!$A$1:$F$300</definedName>
    <definedName name="_xlnm.Print_Area" localSheetId="1">'FY22 Revenue'!$A$1:$M$67</definedName>
    <definedName name="_xlnm.Print_Titles" localSheetId="0">'FY22'!$1:$1</definedName>
  </definedNames>
  <calcPr fullCalcOnLoad="1"/>
</workbook>
</file>

<file path=xl/comments1.xml><?xml version="1.0" encoding="utf-8"?>
<comments xmlns="http://schemas.openxmlformats.org/spreadsheetml/2006/main">
  <authors>
    <author>Finance</author>
    <author>Connie Doherty</author>
  </authors>
  <commentList>
    <comment ref="E4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Pull out W&amp;S.  They will  pay directly.
</t>
        </r>
      </text>
    </comment>
    <comment ref="E292" authorId="1">
      <text>
        <r>
          <rPr>
            <b/>
            <sz val="9"/>
            <rFont val="Tahoma"/>
            <family val="2"/>
          </rPr>
          <t xml:space="preserve">Connie 
original 25K
Need article to vote on
</t>
        </r>
        <r>
          <rPr>
            <sz val="9"/>
            <rFont val="Tahoma"/>
            <family val="2"/>
          </rPr>
          <t xml:space="preserve">
</t>
        </r>
      </text>
    </comment>
    <comment ref="E9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4,000 regular
3,600 Tazers</t>
        </r>
      </text>
    </comment>
  </commentList>
</comments>
</file>

<file path=xl/comments2.xml><?xml version="1.0" encoding="utf-8"?>
<comments xmlns="http://schemas.openxmlformats.org/spreadsheetml/2006/main">
  <authors>
    <author>Finance</author>
    <author>Josh Arneson</author>
    <author>Connie Doherty</author>
  </authors>
  <commentList>
    <comment ref="E1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Pay this directly through W&amp;S.</t>
        </r>
      </text>
    </comment>
    <comment ref="A1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Approximately 30%</t>
        </r>
      </text>
    </comment>
    <comment ref="E7" authorId="1">
      <text>
        <r>
          <rPr>
            <b/>
            <sz val="9"/>
            <rFont val="Tahoma"/>
            <family val="2"/>
          </rPr>
          <t>Josh Arneson:</t>
        </r>
        <r>
          <rPr>
            <sz val="9"/>
            <rFont val="Tahoma"/>
            <family val="2"/>
          </rPr>
          <t xml:space="preserve">
will need to add in $15,067. But it will be effectively offset by the local agreement to reduce taxes for veterans, which we still need to account for.
</t>
        </r>
      </text>
    </comment>
    <comment ref="I1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Need updated number</t>
        </r>
      </text>
    </comment>
    <comment ref="E17" authorId="2">
      <text>
        <r>
          <rPr>
            <b/>
            <sz val="9"/>
            <rFont val="Tahoma"/>
            <family val="2"/>
          </rPr>
          <t xml:space="preserve">Connie
8875 building ins
</t>
        </r>
        <r>
          <rPr>
            <sz val="9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 cruser and tasers
</t>
        </r>
      </text>
    </comment>
    <comment ref="E3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Don’t know if we will have the staff to participate, if we do it will be offset on the expense siide.</t>
        </r>
      </text>
    </comment>
  </commentList>
</comments>
</file>

<file path=xl/sharedStrings.xml><?xml version="1.0" encoding="utf-8"?>
<sst xmlns="http://schemas.openxmlformats.org/spreadsheetml/2006/main" count="386" uniqueCount="384">
  <si>
    <t>10-7-10-0-10.01 Delinquent Tax Collector</t>
  </si>
  <si>
    <t>10-7-10-0-10.05 Selectboard</t>
  </si>
  <si>
    <t>10-7-10-0-11.00 SS/Medicare - Adm.</t>
  </si>
  <si>
    <t>10-7-10-1-21.00 Postage - Adm.</t>
  </si>
  <si>
    <t>10-7-10-1-24.00 Advertising - Adm.</t>
  </si>
  <si>
    <t>10-7-10-1-27.00 Training/Education</t>
  </si>
  <si>
    <t>10-7-10-1-29.00 Travel - Adm.</t>
  </si>
  <si>
    <t>10-7-10-2-31.00 Heat</t>
  </si>
  <si>
    <t>10-7-10-2-32.00 Electricity</t>
  </si>
  <si>
    <t>10-7-10-2-33.00 Water and Sewer</t>
  </si>
  <si>
    <t>10-7-10-3-43.00 Legal</t>
  </si>
  <si>
    <t>10-7-10-3-44.00 Independent Auditors</t>
  </si>
  <si>
    <t>10-7-10-3-46.00 Engineering Review</t>
  </si>
  <si>
    <t>10-7-20-0-10.99 Overtime</t>
  </si>
  <si>
    <t>10-7-20-0-11.00 Social Security/Medicare</t>
  </si>
  <si>
    <t>10-7-20-1-16.00 Uniforms</t>
  </si>
  <si>
    <t>10-7-20-1-27.00 Training/Education</t>
  </si>
  <si>
    <t>10-7-20-1-29.00 Travel</t>
  </si>
  <si>
    <t>10-7-20-1-30.00 Telephone</t>
  </si>
  <si>
    <t>10-7-35-0-10.00 Salaries</t>
  </si>
  <si>
    <t>10-7-35-0-11.00 Social Security/Medicare</t>
  </si>
  <si>
    <t>10-7-35-1-21.00 Postage</t>
  </si>
  <si>
    <t>10-7-35-1-22.00 Computer</t>
  </si>
  <si>
    <t>10-7-35-1-27.00 Training/Education</t>
  </si>
  <si>
    <t>10-7-35-1-29.00 Travel</t>
  </si>
  <si>
    <t>10-7-35-1-30.00 Telephone</t>
  </si>
  <si>
    <t>10-7-35-2-31.00 Heat</t>
  </si>
  <si>
    <t>10-7-35-2-32.00 Electricity</t>
  </si>
  <si>
    <t>10-7-35-2-33.00 Water and Sewer</t>
  </si>
  <si>
    <t>10-7-35-2-62.00 Maintenance</t>
  </si>
  <si>
    <t>10-7-35-3-20.01 Books</t>
  </si>
  <si>
    <t>10-7-35-3-45.01 Programs</t>
  </si>
  <si>
    <t>10-7-40-0-10.00 Salaries</t>
  </si>
  <si>
    <t>10-7-40-0-11.00 Social Security/Medicare</t>
  </si>
  <si>
    <t>10-7-40-1-18.00 Medical</t>
  </si>
  <si>
    <t>10-7-40-1-27.00 Training/Education</t>
  </si>
  <si>
    <t>10-7-40-1-29.00 Travel</t>
  </si>
  <si>
    <t>10-7-40-1-30.00 Telephone</t>
  </si>
  <si>
    <t>10-7-40-2-31.00 Heat</t>
  </si>
  <si>
    <t>10-7-40-2-32.00 Electricity</t>
  </si>
  <si>
    <t>10-7-40-2-33.00 Water and Sewer</t>
  </si>
  <si>
    <t>10-7-40-2-62.00 Maintenance</t>
  </si>
  <si>
    <t>10-7-40-5-55.00 Supplies</t>
  </si>
  <si>
    <t>10-7-40-5-80.03 2005 Engine Interest</t>
  </si>
  <si>
    <t>10-7-60-0-11.00 Social Security/Medicare</t>
  </si>
  <si>
    <t>10-7-60-2-32.00 Electricity</t>
  </si>
  <si>
    <t>10-7-60-2-33.00 Water and Sewer</t>
  </si>
  <si>
    <t>10-8-90-5-95.03 Flags</t>
  </si>
  <si>
    <t>10-8-90-5-95.09 Richmond Community Band</t>
  </si>
  <si>
    <t>10-8-90-5-95.10 Richmond Rescue</t>
  </si>
  <si>
    <t>10-8-90-5-95.11 Hale &amp; Hearty</t>
  </si>
  <si>
    <t>10-8-90-5-95.12 Transportation Svcs -SSTA</t>
  </si>
  <si>
    <t>10-8-90-5-95.20 CUSI Domestic Task Force</t>
  </si>
  <si>
    <t>11-7-50 HIGHWAY</t>
  </si>
  <si>
    <t>11-7-50-0-11.00 Social Security/Medicare</t>
  </si>
  <si>
    <t>11-7-50-0-16.00 Uniforms</t>
  </si>
  <si>
    <t>11-7-50-1-30.00 Telephone</t>
  </si>
  <si>
    <t>11-7-50-2-31.00 Heat</t>
  </si>
  <si>
    <t>11-7-50-2-32.00 Electricity</t>
  </si>
  <si>
    <t>11-7-50-2-33.00 Water and Sewer</t>
  </si>
  <si>
    <t>11-7-50-2-62.00 Maintenance</t>
  </si>
  <si>
    <t>11-7-50-5-35.00 Radio</t>
  </si>
  <si>
    <t>11-7-50-5-50.00 Gas &amp; Oil</t>
  </si>
  <si>
    <t>11-7-50-5-52.05 Loader</t>
  </si>
  <si>
    <t>11-7-50-5-52.09 Tractor</t>
  </si>
  <si>
    <t>11-7-50-5-52.19 Tires</t>
  </si>
  <si>
    <t>11-7-50-6-60.00 Patching</t>
  </si>
  <si>
    <t>11-7-50-6-60.01 Chloride</t>
  </si>
  <si>
    <t>11-7-50-6-60.05 Salt</t>
  </si>
  <si>
    <t>11-7-50-6-60.06 Sand</t>
  </si>
  <si>
    <t>11-7-50-6-62.02 Sweeping</t>
  </si>
  <si>
    <t>11-7-50-6-63.02 Signs</t>
  </si>
  <si>
    <t>11-7-50-6-64.00 Culverts</t>
  </si>
  <si>
    <t>11-7-50-6-64.01 Retreatment</t>
  </si>
  <si>
    <t>TOWN ADMINISTRATION</t>
  </si>
  <si>
    <t>POLICE DEPARTMENT</t>
  </si>
  <si>
    <t>LIBRARY DEPARTMENT</t>
  </si>
  <si>
    <t>FIRE DEPARTMENT</t>
  </si>
  <si>
    <t>11-7-50-0-10.98 Overtime</t>
  </si>
  <si>
    <t>10-6-01 PROPERTY TAX REVENUE</t>
  </si>
  <si>
    <t>10-6-01-1-01.10 Current Year Property Tax</t>
  </si>
  <si>
    <t>Tax Rate</t>
  </si>
  <si>
    <t>Current Fiscal Year</t>
  </si>
  <si>
    <t>Next Fiscal Year</t>
  </si>
  <si>
    <t>GF rate for tax billing purposes</t>
  </si>
  <si>
    <t>Total calculated rate</t>
  </si>
  <si>
    <t>GF Expense</t>
  </si>
  <si>
    <t>Total Amount to be Raised</t>
  </si>
  <si>
    <t>Amount To Be Raised</t>
  </si>
  <si>
    <t>Budget Amounts for Voter Approval</t>
  </si>
  <si>
    <t>General Fund Total</t>
  </si>
  <si>
    <t>Total - Town Administration</t>
  </si>
  <si>
    <t>Total - Police Department</t>
  </si>
  <si>
    <t>Total - Richmond Free Library</t>
  </si>
  <si>
    <t>Total - Fire Department</t>
  </si>
  <si>
    <t>RECREATION &amp; TRAILS</t>
  </si>
  <si>
    <t>Total - Recreation &amp; Trails</t>
  </si>
  <si>
    <t>Total - Appropriations</t>
  </si>
  <si>
    <t>Total - Highway Department</t>
  </si>
  <si>
    <t>Expense Budget Accounts</t>
  </si>
  <si>
    <t>HWY Non-Property Tax Revenues</t>
  </si>
  <si>
    <t>GF Non-Property Tax Revenues</t>
  </si>
  <si>
    <t>HWY Property Taxes to be Raised</t>
  </si>
  <si>
    <t>GF Property Taxes to be Raised</t>
  </si>
  <si>
    <t>11-6-01-1-01.10  Current Year Property Tax</t>
  </si>
  <si>
    <t>Revenue Budget Accounts</t>
  </si>
  <si>
    <t>10-7-10-0-17.00 Recognitions/Awards</t>
  </si>
  <si>
    <t>Total Highway Revenue</t>
  </si>
  <si>
    <t>Total General &amp; Highway Revenue</t>
  </si>
  <si>
    <t>Total General Fund Revenue</t>
  </si>
  <si>
    <t>Highway Expense</t>
  </si>
  <si>
    <t>11-7-50-1-29.00 Travel</t>
  </si>
  <si>
    <t>(non tax revenue)</t>
  </si>
  <si>
    <t>10-8-90-5-92.21 Lake Iroquois Association</t>
  </si>
  <si>
    <t>10-8-90-5-95.15 Front Porch Forum</t>
  </si>
  <si>
    <t>10-7-15-0-10.00 Salaries</t>
  </si>
  <si>
    <t>10-7-15-0-11.00 SS/Medicare - Adm.</t>
  </si>
  <si>
    <t>10-7-15-1-21.00 Postage - PZ</t>
  </si>
  <si>
    <t>10-7-15-1-24.00 Advertising - PZ</t>
  </si>
  <si>
    <t>10-7-15-1-27.00 Training/Education</t>
  </si>
  <si>
    <t>10-7-15-1-29.00 Travel - PZ</t>
  </si>
  <si>
    <t>10-7-15-3-43.00 Legal</t>
  </si>
  <si>
    <t>PLANNING AND ZONING</t>
  </si>
  <si>
    <t>Total - Planning and Zoning</t>
  </si>
  <si>
    <t>Total - Listers</t>
  </si>
  <si>
    <t>CHARITABLE APPROPRIATIONS</t>
  </si>
  <si>
    <t>Assessors</t>
  </si>
  <si>
    <t>10-8-90-5-95.16 COTS</t>
  </si>
  <si>
    <t>10-8-90-5-95.17 OCCC</t>
  </si>
  <si>
    <t>Administration Operations</t>
  </si>
  <si>
    <t>10-6-20-2-04.00 Police short term contracts</t>
  </si>
  <si>
    <t>11-6-50-0-01.12 Public right of way permits</t>
  </si>
  <si>
    <t>10-8-90-5-95.02 Age Well</t>
  </si>
  <si>
    <t>10-7-90-5-90.06 2015 Engine - Interest FY16</t>
  </si>
  <si>
    <t>10-6-20-2-04.01 Police Bolton contract</t>
  </si>
  <si>
    <t>10-7-40-5-80.05 2018 Engine principal</t>
  </si>
  <si>
    <t>10-6-01-1-01.17 State PILOT funds</t>
  </si>
  <si>
    <t>Grandlist Estimate March 2019</t>
  </si>
  <si>
    <t>10-7-40-5-80.06 2018 Engine interest</t>
  </si>
  <si>
    <t>10-7-10-1-30.00 Telephone/Internet</t>
  </si>
  <si>
    <t xml:space="preserve">                                      </t>
  </si>
  <si>
    <t>10-7-90-2-92.05 Andrew Community Forest</t>
  </si>
  <si>
    <t>FUND BALANCE USAGE</t>
  </si>
  <si>
    <t>FUND TRANSFERS</t>
  </si>
  <si>
    <t>10-8-90-5-95.07 Lund</t>
  </si>
  <si>
    <t>10-8-90-5-95.06 MMCTV</t>
  </si>
  <si>
    <t>10-8-90-5-95.01 VT Family Network</t>
  </si>
  <si>
    <t>10-6-20-5-50.01 Community Outreach - unassigned funds</t>
  </si>
  <si>
    <t>Budget FY 2021</t>
  </si>
  <si>
    <t>Budget FY  2021</t>
  </si>
  <si>
    <t>Budget FY20</t>
  </si>
  <si>
    <t>11-7-90-5-90.41  RIP RAP principal</t>
  </si>
  <si>
    <t>11-7-90-5-90.42  RIP RAP interest</t>
  </si>
  <si>
    <t>10-8-90-5-95.13 UVM Home Health &amp; Hospice</t>
  </si>
  <si>
    <t>Grandlist July 2019</t>
  </si>
  <si>
    <t>FY 2020 - 2021</t>
  </si>
  <si>
    <t>Town Rate/SB - To be set July 2020</t>
  </si>
  <si>
    <t>Town rate/SB Approved 7/1/2019</t>
  </si>
  <si>
    <t>10-7-20-0-10.06 On-call hours</t>
  </si>
  <si>
    <t>11-6-50-1-30.01 Garage doors unassigned restricted funds</t>
  </si>
  <si>
    <t>11-6-50-1-30.01 RIP RAP from unassigned restricted funds</t>
  </si>
  <si>
    <t>10-6-00-0-00.01 Fire equipment transfer from fund 53</t>
  </si>
  <si>
    <t>11-6-00-0-00.02 Truck deposit transfer from fund 55</t>
  </si>
  <si>
    <t>11-6-00-0-00.01 Jericho Rd transfer from fund 15</t>
  </si>
  <si>
    <t>11-7-50-2-29.01 General Insure/VLCT PACIF</t>
  </si>
  <si>
    <t>10-7-10-3-48.00 General/PACIF Insurance</t>
  </si>
  <si>
    <t>10-7-10-0-10.00 Administration salaries</t>
  </si>
  <si>
    <t>10-7-10-0-10.30 Health insurance opt out</t>
  </si>
  <si>
    <t>10-7-10-0-10.03 Election expenses</t>
  </si>
  <si>
    <t>10-7-10-0-12.00 Municipal retirement</t>
  </si>
  <si>
    <t>10-7-10-0-15.00 Health insurance</t>
  </si>
  <si>
    <t>10-7-10-0-15.01 Health insurance HSA</t>
  </si>
  <si>
    <t>10-7-10-0-15.02 Health insurance HRA</t>
  </si>
  <si>
    <t>10-7-10-0-15.04 Health insurance broker fees</t>
  </si>
  <si>
    <t>10-7-10-0-15.03 Long term disability</t>
  </si>
  <si>
    <t>10-7-10-1-20.00 Office supplies</t>
  </si>
  <si>
    <t>10-7-10-1-20.01 Recording books</t>
  </si>
  <si>
    <t>10-7-10-1-22.00 Office equipment</t>
  </si>
  <si>
    <t>10-7-10-1-25.03 Town reports</t>
  </si>
  <si>
    <t>10-7-10-1-42.00 Association dues</t>
  </si>
  <si>
    <t>10-7-10-1-45.00 Contract services admin</t>
  </si>
  <si>
    <t>10-7-10-1-45.02 Contract services animal</t>
  </si>
  <si>
    <t>10-7-10-1-45.03 Contract services election</t>
  </si>
  <si>
    <t>10-7-10-1-45.05 Technology support</t>
  </si>
  <si>
    <t>10-7-10-1-45-06 Technology equipment</t>
  </si>
  <si>
    <t>10-7-10-2-34.00 Trash removal</t>
  </si>
  <si>
    <t>10-7-10-2-62.00 Building maintenance</t>
  </si>
  <si>
    <t>10-7-10-3-42.01 VLCT membership dues</t>
  </si>
  <si>
    <t>10-7-10-3-80.00 County tax</t>
  </si>
  <si>
    <t>10-7-10-3-80.03 Emergency management</t>
  </si>
  <si>
    <t>10-7-10-2-43.01 Fire protection</t>
  </si>
  <si>
    <t>42-7-10-2-96.00 Electric vehicle supply equipment</t>
  </si>
  <si>
    <t>10-7-12-1-20.00 Office supplies listing</t>
  </si>
  <si>
    <t>10-7-12-1-45.00 Contract services listing</t>
  </si>
  <si>
    <t>10-7-12-3-47.00 Tax map maintenance</t>
  </si>
  <si>
    <t>10-7-90-1-91.00 Reappraisal reserve</t>
  </si>
  <si>
    <t>10-7-15-0-12.00 Municipal retirement</t>
  </si>
  <si>
    <t>10-7-15-0-15.00 Health insurance</t>
  </si>
  <si>
    <t>10-7-15-0-15.01 Health insurance opt-out</t>
  </si>
  <si>
    <t>10-7-15-0-15.03 Long term disability</t>
  </si>
  <si>
    <t>10-7-15-1-20.00 Office supplies</t>
  </si>
  <si>
    <t>10-7-15-1-42.00 Association dues</t>
  </si>
  <si>
    <t>10-7-15-1-45.00 Contract services planning &amp; zoning</t>
  </si>
  <si>
    <t>10-7-15-1-45.01 Video &amp; broadcasting</t>
  </si>
  <si>
    <t>10-8-90-5-95.08 Regional planning dues</t>
  </si>
  <si>
    <t>10-7-20-0-10.00 Regular salaries</t>
  </si>
  <si>
    <t>10-7-20-0-10.01 SRO contract hours</t>
  </si>
  <si>
    <t>10-7-20-0-10.30 Health insurance opt out</t>
  </si>
  <si>
    <t>10-7-20-0-12.00 Municipal retirement</t>
  </si>
  <si>
    <t>10-7-20-0-15.00 Health insurance</t>
  </si>
  <si>
    <t>10-7-20-0-15.01 Health insurance HSA</t>
  </si>
  <si>
    <t>10-7-20-0-15.05 Health insurance HRA</t>
  </si>
  <si>
    <t>10-7-20-0-15.03 Long term disability</t>
  </si>
  <si>
    <t>10-7-20-0-10.05 Life insurance</t>
  </si>
  <si>
    <t xml:space="preserve">10-7-20-0-10.04 Constable training </t>
  </si>
  <si>
    <t>10-7-20-0-10.00 Petty cash</t>
  </si>
  <si>
    <t>10-7-20-1-20.00 Office supplies</t>
  </si>
  <si>
    <t>10-7-20-1-22.00 Office equipment</t>
  </si>
  <si>
    <t>10-7-20-1-22.01 Computer - office</t>
  </si>
  <si>
    <t>10-7-20-1-22.02 General/PACIF insurance</t>
  </si>
  <si>
    <t>10-7-20-1-28.00 Forensic testing</t>
  </si>
  <si>
    <t>10-7-20-2-20.10 Polygraph testing</t>
  </si>
  <si>
    <t>10-7-20-3-20.00 Police supplies</t>
  </si>
  <si>
    <t>10-7-20-3-35.00 Equipment repair</t>
  </si>
  <si>
    <t>10-7-20-5-50.00 Gas &amp; diesel</t>
  </si>
  <si>
    <t>10-7-20-5-52.00 Police cruiser repair</t>
  </si>
  <si>
    <t>10-7-20-5-52.18 Police cruiser equipment</t>
  </si>
  <si>
    <t>10-7-20-5-52.19 Police cruiser tires</t>
  </si>
  <si>
    <t>10-7-90-5-90.20 Police cruiser purchase/lease</t>
  </si>
  <si>
    <t>10-7-90-5-90.21 Police cruiser interest</t>
  </si>
  <si>
    <t>10-7-90-5-93.01 Police capital reserve</t>
  </si>
  <si>
    <t>10-7-20-5-50.01 Community outreach</t>
  </si>
  <si>
    <t>10-7-35-0-10.30 Health insurance opt out</t>
  </si>
  <si>
    <t>10-7-35-0-12.00 Municipal retirement</t>
  </si>
  <si>
    <t>10-7-35-0-15.00 Health insurance</t>
  </si>
  <si>
    <t>10-7-35-0-15.03 Long term disability</t>
  </si>
  <si>
    <t>10-7-35-1-20.00 Office supplies</t>
  </si>
  <si>
    <t>10-7-35-1-29.01 General/PACIF insurance</t>
  </si>
  <si>
    <t>10-7-90-2-92.01 Library reserve</t>
  </si>
  <si>
    <t>10-7-40-1-95.00 Public relations</t>
  </si>
  <si>
    <t>10-7-40-2-30.00 General/PACIF insurance</t>
  </si>
  <si>
    <t>10-7-40-3-00.00 Turnout gear</t>
  </si>
  <si>
    <t>10-7-40-3-00.01 Air packs</t>
  </si>
  <si>
    <t>10-7-40-5-35.01 Radio repair</t>
  </si>
  <si>
    <t>10-7-40-5-35.03 Radio dispatch</t>
  </si>
  <si>
    <t>10-7-40-5-50.00 Gas, oil &amp; diesel fuel</t>
  </si>
  <si>
    <t>10-7-40-5-51.01 Pump testing</t>
  </si>
  <si>
    <t>10-7-40-5-52.00 Fleet maintenance</t>
  </si>
  <si>
    <t>10-7-40-5-52.02 Hose testing</t>
  </si>
  <si>
    <t>10-7-40-5-53.01 Equipment repair</t>
  </si>
  <si>
    <t>10-7-40-5-57.00 Equipment purchase</t>
  </si>
  <si>
    <t>10-7-90-5-90.03 2005  Engine bond</t>
  </si>
  <si>
    <t>10-7-90-5-90.05 2015 Engine  - bond FY16</t>
  </si>
  <si>
    <t>10-7-90-5-93.00 Fire Capital reserve</t>
  </si>
  <si>
    <t>10-7-60-0-10.00 Recreation salaries</t>
  </si>
  <si>
    <t>10-7-60-1-42.01 General/PACIF insurance</t>
  </si>
  <si>
    <t>10-7-60-2-34.00 Trash removal</t>
  </si>
  <si>
    <t>10-7-60-2-62.00 Park maintenance</t>
  </si>
  <si>
    <t>10-7-60-2-62.01 Trails maintenance</t>
  </si>
  <si>
    <t>10-7-60-2-62.02 Recreation equipment</t>
  </si>
  <si>
    <t>10-7-60-3-95.01 Special events</t>
  </si>
  <si>
    <t>10-8-90-5-92.22 Lake Iroquois district</t>
  </si>
  <si>
    <t>10-7-90-2-92.02 Conservation fund 1Cent</t>
  </si>
  <si>
    <t>11-7-50-0-10.00 Regular salaries</t>
  </si>
  <si>
    <t>11-7-50-0-10.30 Health insurance opt out</t>
  </si>
  <si>
    <t>11-7-50-0-12.00 Municipal retirement</t>
  </si>
  <si>
    <t>11-7-50-0-15.00 Health insurance</t>
  </si>
  <si>
    <t>11-7-10-0-15.03 Long term disability</t>
  </si>
  <si>
    <t>11-7-50-1-20.00 Office supplies</t>
  </si>
  <si>
    <t>11-7-50-2-29.00 Education /Licenses</t>
  </si>
  <si>
    <t>11-7-50-2-34.00 Trash removal</t>
  </si>
  <si>
    <t>11-7-50-3-32.01 Street lights</t>
  </si>
  <si>
    <t>11-7-50-5-35.01 Radio repair</t>
  </si>
  <si>
    <t>11-7-50-5-50.02 Diesel fuel</t>
  </si>
  <si>
    <t>11-7-50-5-52.00 Fleet repair trucks</t>
  </si>
  <si>
    <t>11-7-50-5-52.01 Excavator repair</t>
  </si>
  <si>
    <t>11-7-50-5-52.04 Grader repair</t>
  </si>
  <si>
    <t>11-7-50-5-52.06 Pickup repair</t>
  </si>
  <si>
    <t>11-7-50-5-52.07 Park mower</t>
  </si>
  <si>
    <t>11-7-50-5-52.08 Roadside mower</t>
  </si>
  <si>
    <t>11-7-50-5-52.10 Utility vehicle</t>
  </si>
  <si>
    <t>11-7-50-5-52.18 Tire chains</t>
  </si>
  <si>
    <t>11-7-50-5-53.00 Small equipment repair</t>
  </si>
  <si>
    <t>11-7-50-6-45.18 Equipment rental</t>
  </si>
  <si>
    <t>11-7-50-6-57.00 Small equipment purchase</t>
  </si>
  <si>
    <t>11-7-50-6-57.01 Cutting edges</t>
  </si>
  <si>
    <t>11-7-50-6-57.03 Welding &amp; cutting supplies</t>
  </si>
  <si>
    <t>11-7-50-6-57.04 Equip. rental wood chip</t>
  </si>
  <si>
    <t>11-7-50-6-57.19 Misc. equipment parts</t>
  </si>
  <si>
    <t>11-7-50-6-60.19 Miscellaneous supplies</t>
  </si>
  <si>
    <t>11-7-50-6-63.00 Centerline paint &amp; shoulder</t>
  </si>
  <si>
    <t>11-7-50-6-60.03 Gravel &amp; aggregates</t>
  </si>
  <si>
    <t>11-7-50-6-64.02 Storm water &amp; sidewalks</t>
  </si>
  <si>
    <t>11-7-90-2-90.11 Jericho road principal</t>
  </si>
  <si>
    <t>11-7-90-2-90.13 Jericho Road Interest</t>
  </si>
  <si>
    <t>11-7-90-5-90.01 2015 FY15 Tandem dump truck principal</t>
  </si>
  <si>
    <t>11-7-90-5-90-22 2015 FY16 Dump truck interest</t>
  </si>
  <si>
    <t>11-7-90-5-90.36 2017 FY20 Grader principal</t>
  </si>
  <si>
    <t>11-7-90-5-90.37 2017 FY20 Grader interest</t>
  </si>
  <si>
    <t>11-7-90-5-90.33 2019 FY20 Dump truck principal</t>
  </si>
  <si>
    <t>11-7-90-5-90.34 2019 FY20 Dump truck interest</t>
  </si>
  <si>
    <t>11-7-90-5-90.38 2019 FY20 Dump truck deposit</t>
  </si>
  <si>
    <t>11-7-90-5-93.01 Highway capital reserve</t>
  </si>
  <si>
    <t>11-7-90-5-93.02 Bridge &amp; culvert reserve</t>
  </si>
  <si>
    <t>10-6-01-1-01.12 Delinquent tax penalty</t>
  </si>
  <si>
    <t>10-6-01-1-01.13 Delinquent tax interest</t>
  </si>
  <si>
    <t>10-6-01-1-01.14 Current taxes - interest</t>
  </si>
  <si>
    <t>10-6-02-2-10.10 Act 60 Reappraisal grant</t>
  </si>
  <si>
    <t>10-6-02-2-10.12 Equalization grant</t>
  </si>
  <si>
    <t>10-6-02-2-10.13 Railroad tax</t>
  </si>
  <si>
    <t>10-6-02-2-10.14 Current Use/Hold Harmless program</t>
  </si>
  <si>
    <t>10-6-10-1-01.11 Zoning permits/hearing fees</t>
  </si>
  <si>
    <t>10-6-10-1-20.01 Water/Sewer admin. reimbursement</t>
  </si>
  <si>
    <t>10-6-10-1-20.05 Water/Sewer audit reimbursement</t>
  </si>
  <si>
    <t>10-6-10-1-21.01Town Center rent - utilities reimbursement</t>
  </si>
  <si>
    <t>10-6-10-1-21.02 Water &amp; Sewer insurance reimbursement</t>
  </si>
  <si>
    <t>10-6-10-1-40.05 Interest on investments</t>
  </si>
  <si>
    <t>10-6-10-3-11.10 Beverage licenses</t>
  </si>
  <si>
    <t>10-6-10-3-11.11 Dog licenses</t>
  </si>
  <si>
    <t>10-6-10-3-30.10 Recording fees</t>
  </si>
  <si>
    <t>10-6-10-3-30.13 Certified copies</t>
  </si>
  <si>
    <t>10-6-10-3-30.12 Vault time &amp; copies</t>
  </si>
  <si>
    <t>10-6-10-3-30.14 Marriage licenses</t>
  </si>
  <si>
    <t>10-6-10-3-30.15 Vehicle registration Ffees</t>
  </si>
  <si>
    <t>10-6-10-2-62.00 Building maintenance revenue</t>
  </si>
  <si>
    <t>10-6-20-2-01.10 Police local fines</t>
  </si>
  <si>
    <t>10-6-20-2-02.10 Police receipts</t>
  </si>
  <si>
    <t>10-6-20-2-03.00 CESU contribution - SRO</t>
  </si>
  <si>
    <t>10-6-20-2-20.10 Police overtime/equipment grants</t>
  </si>
  <si>
    <t>10-6-20-2-20.11 Uniform traffic tickets</t>
  </si>
  <si>
    <t>10-6-20-2-97.00 PD sale of town property</t>
  </si>
  <si>
    <t>10-6-35-3-00.10 Rentals &amp; Bolton fees</t>
  </si>
  <si>
    <t>10-6-40-1-20.01 Fire sale of town property</t>
  </si>
  <si>
    <t>10-6-60-6-00.10 Field use fees</t>
  </si>
  <si>
    <t>10-6-10-2-96.00  Electric vehicle supply - unassigned funds</t>
  </si>
  <si>
    <t>10-6-40-1-99.10 Fire revenue - unassigned funds</t>
  </si>
  <si>
    <t>10-6-10-1-30.03 Technical service rev - unassigned funds</t>
  </si>
  <si>
    <t>11-6-01-1-01.10 Current year property tax</t>
  </si>
  <si>
    <t>11-6-02-2-05.10 Highway state aid</t>
  </si>
  <si>
    <t>11-6-50-0-01.10 Overweight permits</t>
  </si>
  <si>
    <t>11-6-50-0-01.11 Access permits</t>
  </si>
  <si>
    <t>11-6-00-0-00.04 Garage doors transfer from fund 55</t>
  </si>
  <si>
    <t>10-7-10-1-23.00 Website administration</t>
  </si>
  <si>
    <t>10-7-10-2-62.01 Landscaping &amp; tree maintenance</t>
  </si>
  <si>
    <t>10-7-60-3-95.00 Conservation commission supplies</t>
  </si>
  <si>
    <t>10-8-90-5-95.14 VT Center for Independent Living</t>
  </si>
  <si>
    <t>11-7-50-5-52.03 Winter maintenance attachments</t>
  </si>
  <si>
    <t>11-7-50-6-46.00 Engineers/Consultants - roads</t>
  </si>
  <si>
    <t>11-7-50-3-80.14 2015 FY15 Tandem dump truck interest</t>
  </si>
  <si>
    <t>11-7-90-5-90.15 Project 4a Millet storm water</t>
  </si>
  <si>
    <t>11-7-90-5-90.21 2015 FY16 Tandem truck principal</t>
  </si>
  <si>
    <t>11-7-90-5-93.03 Guardrail reserve</t>
  </si>
  <si>
    <t>10-8-90-5-95.04 GBIC</t>
  </si>
  <si>
    <t>10-8-90-5-95.18 Steps against domestic violence</t>
  </si>
  <si>
    <t>Actual FY20</t>
  </si>
  <si>
    <t>Budget   FY20</t>
  </si>
  <si>
    <t>Actual    FY 20</t>
  </si>
  <si>
    <t>Budget FY22</t>
  </si>
  <si>
    <t>10-7-20-0-90.01 Police cruiser purchase</t>
  </si>
  <si>
    <t>10-7-20-0-15.04 Short Term disability</t>
  </si>
  <si>
    <t>10-6-01-1-01.19 Education fee retained</t>
  </si>
  <si>
    <t>10-7-90-5-90.44  2020 FY20 Dump Truck principal</t>
  </si>
  <si>
    <t>11-7-90-5-90.45 2020 FY20 Dump Truck interest</t>
  </si>
  <si>
    <t>Budget FY 2022</t>
  </si>
  <si>
    <t>FY 21/22      % Change</t>
  </si>
  <si>
    <t>10-7-20-1-27.01 Dispatch</t>
  </si>
  <si>
    <t>Body Cameras</t>
  </si>
  <si>
    <t>Reappraisal Town Wide expense</t>
  </si>
  <si>
    <t>Reapprasal fund 61 reserves</t>
  </si>
  <si>
    <t>Town Center insurance</t>
  </si>
  <si>
    <t>FY 2021 - 2022</t>
  </si>
  <si>
    <t>(July 2020)</t>
  </si>
  <si>
    <t>Utility Truck transfer from fund 55</t>
  </si>
  <si>
    <t>Tax Rate Estimate FY2022</t>
  </si>
  <si>
    <t>Amount to be Raised from FY22 Property Taxes</t>
  </si>
  <si>
    <t>Illuminated Crosswalks</t>
  </si>
  <si>
    <t>Dump Truck #1 deposit</t>
  </si>
  <si>
    <t>Utility Vehicle - Pick up truck</t>
  </si>
  <si>
    <t>10-7-60-1-42.00 Lake Iroquois Association dues</t>
  </si>
  <si>
    <t>Transportation Planning</t>
  </si>
  <si>
    <t>Town Ceter Insurance</t>
  </si>
  <si>
    <t>Safety equipment &amp; gear reserve</t>
  </si>
  <si>
    <t xml:space="preserve">Sidewalk reserve </t>
  </si>
  <si>
    <t>General/Pacif insurance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</si>
</sst>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_(&quot;$&quot;* #,##0_);_(&quot;$&quot;* \(#,##0\);_(&quot;$&quot;* &quot;-&quot;??_);_(@_)"/>
    <numFmt numFmtId="166" formatCode="_(&quot;$&quot;* #,##0.00000_);_(&quot;$&quot;* \(#,##0.00000\);_(&quot;$&quot;* &quot;-&quot;??_);_(@_)"/>
    <numFmt numFmtId="167" formatCode="_(&quot;$&quot;* #,##0.0000_);_(&quot;$&quot;* \(#,##0.0000\);_(&quot;$&quot;* &quot;-&quot;??_);_(@_)"/>
    <numFmt numFmtId="168" formatCode="0.000%"/>
    <numFmt numFmtId="169" formatCode="_(* #,##0.0000_);_(* \(#,##0.0000\);_(* &quot;-&quot;??_);_(@_)"/>
    <numFmt numFmtId="170" formatCode="_(&quot;$&quot;* #,##0.000000_);_(&quot;$&quot;* \(#,##0.000000\);_(&quot;$&quot;* &quot;-&quot;??_);_(@_)"/>
    <numFmt numFmtId="171" formatCode="_(* #,##0.000_);_(* \(#,##0.000\);_(* &quot;-&quot;??_);_(@_)"/>
    <numFmt numFmtId="172" formatCode="_(* #,##0.00000_);_(* \(#,##0.00000\);_(* &quot;-&quot;??_);_(@_)"/>
    <numFmt numFmtId="173" formatCode="_(* #,##0.000000_);_(* \(#,##0.000000\);_(* &quot;-&quot;??????_);_(@_)"/>
    <numFmt numFmtId="174" formatCode="0.0000"/>
    <numFmt numFmtId="175" formatCode="0.00000"/>
    <numFmt numFmtId="176" formatCode="0.000000"/>
    <numFmt numFmtId="177" formatCode="0.0000000"/>
    <numFmt numFmtId="178" formatCode="_(&quot;$&quot;* #,##0.000_);_(&quot;$&quot;* \(#,##0.000\);_(&quot;$&quot;* &quot;-&quot;??_);_(@_)"/>
    <numFmt numFmtId="179" formatCode="_(&quot;$&quot;* #,##0.0_);_(&quot;$&quot;* \(#,##0.0\);_(&quot;$&quot;* &quot;-&quot;??_);_(@_)"/>
    <numFmt numFmtId="180" formatCode="00000"/>
    <numFmt numFmtId="181" formatCode="0.0%"/>
    <numFmt numFmtId="182" formatCode="[$-409]dddd\,\ mmmm\ dd\,\ yyyy"/>
    <numFmt numFmtId="183" formatCode="[$-409]h:mm:ss\ AM/PM"/>
    <numFmt numFmtId="184" formatCode="_(&quot;$&quot;* #,##0.000000_);_(&quot;$&quot;* \(#,##0.000000\);_(&quot;$&quot;* &quot;-&quot;??????_);_(@_)"/>
    <numFmt numFmtId="185" formatCode="&quot;$&quot;#,##0.0000"/>
    <numFmt numFmtId="186" formatCode="_(&quot;$&quot;* #,##0.0000_);_(&quot;$&quot;* \(#,##0.0000\);_(&quot;$&quot;* &quot;-&quot;????_);_(@_)"/>
    <numFmt numFmtId="187" formatCode="&quot;$&quot;#,##0"/>
    <numFmt numFmtId="188" formatCode="0.0000%"/>
    <numFmt numFmtId="189" formatCode="&quot;$&quot;#,##0.00"/>
    <numFmt numFmtId="190" formatCode="#,##0.0000"/>
    <numFmt numFmtId="191" formatCode="#,##0.0000_);\(#,##0.0000\)"/>
    <numFmt numFmtId="192" formatCode="#,##0.000_);\(#,##0.000\)"/>
    <numFmt numFmtId="193" formatCode="\$#,##0"/>
    <numFmt numFmtId="194" formatCode="_(* #,##0.0_);_(* \(#,##0.0\);_(* &quot;-&quot;??_);_(@_)"/>
    <numFmt numFmtId="195" formatCode="_(* #,##0_);_(* \(#,##0\);_(* &quot;-&quot;??_);_(@_)"/>
    <numFmt numFmtId="196" formatCode="_(* #,##0.0_);_(* \(#,##0.0\);_(* &quot;-&quot;_);_(@_)"/>
    <numFmt numFmtId="197" formatCode="_(* #,##0.00_);_(* \(#,##0.00\);_(* &quot;-&quot;_);_(@_)"/>
    <numFmt numFmtId="198" formatCode="_(* #,##0.000_);_(* \(#,##0.000\);_(* &quot;-&quot;_);_(@_)"/>
    <numFmt numFmtId="199" formatCode="_(* #,##0.0000_);_(* \(#,##0.0000\);_(* &quot;-&quot;_);_(@_)"/>
    <numFmt numFmtId="200" formatCode="#,##0.00000_);\(#,##0.00000\)"/>
    <numFmt numFmtId="201" formatCode="0.000"/>
    <numFmt numFmtId="202" formatCode="0_);[Red]\(0\)"/>
    <numFmt numFmtId="203" formatCode="_(&quot;$&quot;* #,##0._);_(&quot;$&quot;* \(#,##0.\);_(&quot;$&quot;* &quot;-&quot;????_);_(@_)"/>
    <numFmt numFmtId="204" formatCode="_(&quot;$&quot;* #,##0_);_(&quot;$&quot;* \(#,##0\);_(&quot;$&quot;* &quot;-&quot;????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_);_(@_)"/>
    <numFmt numFmtId="210" formatCode="_(* #,##0.000_);_(* \(#,##0.000\);_(* &quot;-&quot;???_);_(@_)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4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10" fontId="0" fillId="0" borderId="0" xfId="0" applyNumberFormat="1" applyFill="1" applyAlignment="1" applyProtection="1">
      <alignment/>
      <protection locked="0"/>
    </xf>
    <xf numFmtId="0" fontId="0" fillId="0" borderId="0" xfId="0" applyFill="1" applyAlignment="1">
      <alignment/>
    </xf>
    <xf numFmtId="9" fontId="0" fillId="0" borderId="0" xfId="59" applyFont="1" applyFill="1" applyAlignment="1">
      <alignment/>
    </xf>
    <xf numFmtId="41" fontId="0" fillId="0" borderId="0" xfId="0" applyNumberFormat="1" applyFill="1" applyBorder="1" applyAlignment="1">
      <alignment/>
    </xf>
    <xf numFmtId="41" fontId="0" fillId="0" borderId="10" xfId="0" applyNumberFormat="1" applyFill="1" applyBorder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ill="1" applyAlignment="1" applyProtection="1">
      <alignment/>
      <protection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195" fontId="0" fillId="0" borderId="0" xfId="42" applyNumberFormat="1" applyFont="1" applyFill="1" applyBorder="1" applyAlignment="1">
      <alignment/>
    </xf>
    <xf numFmtId="41" fontId="0" fillId="0" borderId="13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41" fontId="1" fillId="0" borderId="10" xfId="0" applyNumberFormat="1" applyFont="1" applyFill="1" applyBorder="1" applyAlignment="1" applyProtection="1">
      <alignment horizontal="center" wrapText="1"/>
      <protection locked="0"/>
    </xf>
    <xf numFmtId="41" fontId="1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41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41" fontId="0" fillId="0" borderId="12" xfId="0" applyNumberFormat="1" applyFill="1" applyBorder="1" applyAlignment="1" applyProtection="1">
      <alignment/>
      <protection/>
    </xf>
    <xf numFmtId="41" fontId="0" fillId="0" borderId="0" xfId="0" applyNumberFormat="1" applyFill="1" applyAlignment="1">
      <alignment/>
    </xf>
    <xf numFmtId="0" fontId="0" fillId="0" borderId="14" xfId="0" applyFont="1" applyFill="1" applyBorder="1" applyAlignment="1">
      <alignment horizontal="right"/>
    </xf>
    <xf numFmtId="41" fontId="1" fillId="0" borderId="12" xfId="0" applyNumberFormat="1" applyFont="1" applyFill="1" applyBorder="1" applyAlignment="1">
      <alignment/>
    </xf>
    <xf numFmtId="41" fontId="14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15" fillId="0" borderId="15" xfId="0" applyFont="1" applyFill="1" applyBorder="1" applyAlignment="1">
      <alignment horizontal="right"/>
    </xf>
    <xf numFmtId="41" fontId="1" fillId="0" borderId="15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41" fontId="1" fillId="0" borderId="0" xfId="0" applyNumberFormat="1" applyFont="1" applyFill="1" applyAlignment="1">
      <alignment horizontal="center"/>
    </xf>
    <xf numFmtId="41" fontId="0" fillId="0" borderId="0" xfId="0" applyNumberFormat="1" applyFill="1" applyBorder="1" applyAlignment="1" applyProtection="1">
      <alignment/>
      <protection locked="0"/>
    </xf>
    <xf numFmtId="0" fontId="15" fillId="0" borderId="16" xfId="0" applyFont="1" applyFill="1" applyBorder="1" applyAlignment="1">
      <alignment/>
    </xf>
    <xf numFmtId="10" fontId="15" fillId="0" borderId="0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 horizontal="center" wrapText="1"/>
      <protection locked="0"/>
    </xf>
    <xf numFmtId="3" fontId="0" fillId="0" borderId="0" xfId="0" applyNumberFormat="1" applyFill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15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3" fontId="0" fillId="0" borderId="10" xfId="0" applyNumberFormat="1" applyFill="1" applyBorder="1" applyAlignment="1" applyProtection="1">
      <alignment/>
      <protection/>
    </xf>
    <xf numFmtId="3" fontId="0" fillId="0" borderId="15" xfId="0" applyNumberFormat="1" applyFill="1" applyBorder="1" applyAlignment="1" applyProtection="1">
      <alignment/>
      <protection/>
    </xf>
    <xf numFmtId="3" fontId="0" fillId="0" borderId="13" xfId="0" applyNumberFormat="1" applyFill="1" applyBorder="1" applyAlignment="1" applyProtection="1">
      <alignment/>
      <protection/>
    </xf>
    <xf numFmtId="3" fontId="0" fillId="0" borderId="15" xfId="0" applyNumberFormat="1" applyFill="1" applyBorder="1" applyAlignment="1">
      <alignment/>
    </xf>
    <xf numFmtId="3" fontId="0" fillId="0" borderId="0" xfId="0" applyNumberFormat="1" applyFill="1" applyBorder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/>
    </xf>
    <xf numFmtId="3" fontId="1" fillId="0" borderId="15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3" fontId="1" fillId="0" borderId="12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Alignment="1" applyProtection="1">
      <alignment/>
      <protection locked="0"/>
    </xf>
    <xf numFmtId="3" fontId="15" fillId="0" borderId="12" xfId="0" applyNumberFormat="1" applyFont="1" applyFill="1" applyBorder="1" applyAlignment="1">
      <alignment/>
    </xf>
    <xf numFmtId="41" fontId="0" fillId="0" borderId="15" xfId="0" applyNumberFormat="1" applyFill="1" applyBorder="1" applyAlignment="1">
      <alignment/>
    </xf>
    <xf numFmtId="41" fontId="0" fillId="0" borderId="15" xfId="0" applyNumberFormat="1" applyFill="1" applyBorder="1" applyAlignment="1" applyProtection="1">
      <alignment/>
      <protection/>
    </xf>
    <xf numFmtId="41" fontId="0" fillId="0" borderId="10" xfId="0" applyNumberFormat="1" applyFill="1" applyBorder="1" applyAlignment="1" applyProtection="1">
      <alignment/>
      <protection/>
    </xf>
    <xf numFmtId="41" fontId="0" fillId="0" borderId="11" xfId="0" applyNumberFormat="1" applyFill="1" applyBorder="1" applyAlignment="1" applyProtection="1">
      <alignment/>
      <protection/>
    </xf>
    <xf numFmtId="41" fontId="0" fillId="0" borderId="15" xfId="0" applyNumberFormat="1" applyFont="1" applyFill="1" applyBorder="1" applyAlignment="1">
      <alignment/>
    </xf>
    <xf numFmtId="195" fontId="0" fillId="0" borderId="15" xfId="42" applyNumberFormat="1" applyFont="1" applyFill="1" applyBorder="1" applyAlignment="1">
      <alignment/>
    </xf>
    <xf numFmtId="41" fontId="0" fillId="0" borderId="15" xfId="0" applyNumberFormat="1" applyFont="1" applyFill="1" applyBorder="1" applyAlignment="1">
      <alignment/>
    </xf>
    <xf numFmtId="3" fontId="1" fillId="0" borderId="0" xfId="0" applyNumberFormat="1" applyFont="1" applyFill="1" applyAlignment="1">
      <alignment wrapText="1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Border="1" applyAlignment="1" applyProtection="1">
      <alignment/>
      <protection/>
    </xf>
    <xf numFmtId="0" fontId="0" fillId="32" borderId="0" xfId="0" applyFill="1" applyAlignment="1">
      <alignment/>
    </xf>
    <xf numFmtId="41" fontId="0" fillId="0" borderId="0" xfId="0" applyNumberFormat="1" applyFill="1" applyBorder="1" applyAlignment="1" applyProtection="1">
      <alignment/>
      <protection/>
    </xf>
    <xf numFmtId="41" fontId="0" fillId="0" borderId="10" xfId="0" applyNumberFormat="1" applyFill="1" applyBorder="1" applyAlignment="1" applyProtection="1">
      <alignment/>
      <protection locked="0"/>
    </xf>
    <xf numFmtId="41" fontId="0" fillId="0" borderId="15" xfId="0" applyNumberFormat="1" applyFill="1" applyBorder="1" applyAlignment="1" quotePrefix="1">
      <alignment/>
    </xf>
    <xf numFmtId="41" fontId="0" fillId="0" borderId="15" xfId="0" applyNumberFormat="1" applyFill="1" applyBorder="1" applyAlignment="1" applyProtection="1">
      <alignment/>
      <protection locked="0"/>
    </xf>
    <xf numFmtId="41" fontId="0" fillId="0" borderId="13" xfId="0" applyNumberFormat="1" applyFill="1" applyBorder="1" applyAlignment="1" applyProtection="1">
      <alignment/>
      <protection locked="0"/>
    </xf>
    <xf numFmtId="41" fontId="0" fillId="0" borderId="10" xfId="0" applyNumberFormat="1" applyFont="1" applyFill="1" applyBorder="1" applyAlignment="1" applyProtection="1">
      <alignment/>
      <protection locked="0"/>
    </xf>
    <xf numFmtId="41" fontId="0" fillId="0" borderId="15" xfId="0" applyNumberFormat="1" applyFont="1" applyFill="1" applyBorder="1" applyAlignment="1" applyProtection="1">
      <alignment/>
      <protection locked="0"/>
    </xf>
    <xf numFmtId="41" fontId="0" fillId="0" borderId="10" xfId="0" applyNumberFormat="1" applyFont="1" applyFill="1" applyBorder="1" applyAlignment="1" applyProtection="1">
      <alignment horizontal="right"/>
      <protection locked="0"/>
    </xf>
    <xf numFmtId="3" fontId="0" fillId="0" borderId="17" xfId="0" applyNumberFormat="1" applyFont="1" applyFill="1" applyBorder="1" applyAlignment="1" applyProtection="1">
      <alignment/>
      <protection locked="0"/>
    </xf>
    <xf numFmtId="41" fontId="0" fillId="32" borderId="0" xfId="0" applyNumberFormat="1" applyFill="1" applyAlignment="1">
      <alignment/>
    </xf>
    <xf numFmtId="0" fontId="0" fillId="32" borderId="0" xfId="0" applyFill="1" applyBorder="1" applyAlignment="1">
      <alignment/>
    </xf>
    <xf numFmtId="41" fontId="0" fillId="32" borderId="0" xfId="44" applyNumberFormat="1" applyFont="1" applyFill="1" applyAlignment="1">
      <alignment/>
    </xf>
    <xf numFmtId="41" fontId="0" fillId="32" borderId="0" xfId="44" applyNumberFormat="1" applyFont="1" applyFill="1" applyAlignment="1">
      <alignment/>
    </xf>
    <xf numFmtId="41" fontId="0" fillId="32" borderId="0" xfId="44" applyNumberFormat="1" applyFont="1" applyFill="1" applyBorder="1" applyAlignment="1">
      <alignment/>
    </xf>
    <xf numFmtId="9" fontId="0" fillId="32" borderId="0" xfId="0" applyNumberFormat="1" applyFill="1" applyAlignment="1">
      <alignment/>
    </xf>
    <xf numFmtId="41" fontId="0" fillId="0" borderId="17" xfId="0" applyNumberFormat="1" applyFill="1" applyBorder="1" applyAlignment="1">
      <alignment/>
    </xf>
    <xf numFmtId="41" fontId="1" fillId="0" borderId="10" xfId="44" applyNumberFormat="1" applyFont="1" applyFill="1" applyBorder="1" applyAlignment="1" applyProtection="1">
      <alignment horizontal="center" wrapText="1"/>
      <protection locked="0"/>
    </xf>
    <xf numFmtId="41" fontId="0" fillId="0" borderId="0" xfId="44" applyNumberFormat="1" applyFont="1" applyFill="1" applyAlignment="1">
      <alignment/>
    </xf>
    <xf numFmtId="41" fontId="0" fillId="0" borderId="0" xfId="44" applyNumberFormat="1" applyFont="1" applyFill="1" applyAlignment="1">
      <alignment/>
    </xf>
    <xf numFmtId="43" fontId="0" fillId="0" borderId="0" xfId="44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1" fontId="0" fillId="0" borderId="0" xfId="44" applyNumberFormat="1" applyFont="1" applyFill="1" applyAlignment="1">
      <alignment/>
    </xf>
    <xf numFmtId="0" fontId="7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165" fontId="4" fillId="0" borderId="0" xfId="44" applyNumberFormat="1" applyFont="1" applyFill="1" applyBorder="1" applyAlignment="1">
      <alignment/>
    </xf>
    <xf numFmtId="167" fontId="4" fillId="0" borderId="0" xfId="44" applyNumberFormat="1" applyFont="1" applyFill="1" applyBorder="1" applyAlignment="1">
      <alignment/>
    </xf>
    <xf numFmtId="41" fontId="0" fillId="0" borderId="0" xfId="44" applyNumberFormat="1" applyFont="1" applyFill="1" applyAlignment="1">
      <alignment/>
    </xf>
    <xf numFmtId="165" fontId="4" fillId="0" borderId="0" xfId="44" applyNumberFormat="1" applyFont="1" applyFill="1" applyBorder="1" applyAlignment="1" quotePrefix="1">
      <alignment/>
    </xf>
    <xf numFmtId="165" fontId="0" fillId="0" borderId="0" xfId="0" applyNumberFormat="1" applyFill="1" applyBorder="1" applyAlignment="1">
      <alignment/>
    </xf>
    <xf numFmtId="43" fontId="0" fillId="0" borderId="0" xfId="0" applyNumberFormat="1" applyFill="1" applyAlignment="1">
      <alignment/>
    </xf>
    <xf numFmtId="165" fontId="6" fillId="0" borderId="0" xfId="44" applyNumberFormat="1" applyFont="1" applyFill="1" applyBorder="1" applyAlignment="1">
      <alignment horizontal="center"/>
    </xf>
    <xf numFmtId="167" fontId="4" fillId="0" borderId="0" xfId="44" applyNumberFormat="1" applyFont="1" applyFill="1" applyBorder="1" applyAlignment="1">
      <alignment horizontal="left"/>
    </xf>
    <xf numFmtId="41" fontId="0" fillId="0" borderId="0" xfId="44" applyNumberFormat="1" applyFont="1" applyFill="1" applyAlignment="1">
      <alignment/>
    </xf>
    <xf numFmtId="44" fontId="0" fillId="0" borderId="0" xfId="44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7" fontId="4" fillId="0" borderId="0" xfId="44" applyNumberFormat="1" applyFont="1" applyFill="1" applyBorder="1" applyAlignment="1">
      <alignment horizontal="right"/>
    </xf>
    <xf numFmtId="41" fontId="0" fillId="0" borderId="0" xfId="44" applyNumberFormat="1" applyFont="1" applyFill="1" applyAlignment="1">
      <alignment/>
    </xf>
    <xf numFmtId="167" fontId="0" fillId="0" borderId="0" xfId="44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5" fontId="1" fillId="0" borderId="18" xfId="44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65" fontId="0" fillId="0" borderId="19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0" fillId="0" borderId="0" xfId="44" applyNumberFormat="1" applyFont="1" applyFill="1" applyBorder="1" applyAlignment="1">
      <alignment/>
    </xf>
    <xf numFmtId="170" fontId="4" fillId="0" borderId="0" xfId="44" applyNumberFormat="1" applyFont="1" applyFill="1" applyBorder="1" applyAlignment="1">
      <alignment/>
    </xf>
    <xf numFmtId="0" fontId="53" fillId="0" borderId="0" xfId="0" applyFont="1" applyFill="1" applyAlignment="1">
      <alignment/>
    </xf>
    <xf numFmtId="44" fontId="0" fillId="0" borderId="0" xfId="44" applyFont="1" applyFill="1" applyBorder="1" applyAlignment="1">
      <alignment/>
    </xf>
    <xf numFmtId="41" fontId="0" fillId="0" borderId="0" xfId="44" applyNumberFormat="1" applyFont="1" applyFill="1" applyBorder="1" applyAlignment="1">
      <alignment/>
    </xf>
    <xf numFmtId="41" fontId="0" fillId="0" borderId="10" xfId="0" applyNumberFormat="1" applyFill="1" applyBorder="1" applyAlignment="1" applyProtection="1">
      <alignment horizontal="right"/>
      <protection locked="0"/>
    </xf>
    <xf numFmtId="41" fontId="0" fillId="0" borderId="0" xfId="44" applyNumberFormat="1" applyFont="1" applyFill="1" applyAlignment="1">
      <alignment/>
    </xf>
    <xf numFmtId="43" fontId="0" fillId="0" borderId="0" xfId="0" applyNumberFormat="1" applyFill="1" applyBorder="1" applyAlignment="1">
      <alignment/>
    </xf>
    <xf numFmtId="165" fontId="7" fillId="0" borderId="0" xfId="44" applyNumberFormat="1" applyFont="1" applyFill="1" applyBorder="1" applyAlignment="1">
      <alignment horizontal="right"/>
    </xf>
    <xf numFmtId="10" fontId="9" fillId="0" borderId="0" xfId="59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0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/>
    </xf>
    <xf numFmtId="170" fontId="0" fillId="0" borderId="0" xfId="44" applyNumberFormat="1" applyFont="1" applyFill="1" applyBorder="1" applyAlignment="1">
      <alignment/>
    </xf>
    <xf numFmtId="41" fontId="0" fillId="0" borderId="20" xfId="44" applyNumberFormat="1" applyFont="1" applyFill="1" applyBorder="1" applyAlignment="1">
      <alignment/>
    </xf>
    <xf numFmtId="43" fontId="0" fillId="0" borderId="0" xfId="42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69" fontId="0" fillId="0" borderId="0" xfId="42" applyNumberFormat="1" applyFont="1" applyFill="1" applyBorder="1" applyAlignment="1">
      <alignment/>
    </xf>
    <xf numFmtId="188" fontId="0" fillId="0" borderId="0" xfId="0" applyNumberFormat="1" applyFill="1" applyBorder="1" applyAlignment="1">
      <alignment/>
    </xf>
    <xf numFmtId="10" fontId="0" fillId="0" borderId="0" xfId="59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21" xfId="44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165" fontId="0" fillId="0" borderId="23" xfId="44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10" fontId="0" fillId="0" borderId="0" xfId="59" applyNumberFormat="1" applyFont="1" applyFill="1" applyBorder="1" applyAlignment="1">
      <alignment/>
    </xf>
    <xf numFmtId="165" fontId="0" fillId="0" borderId="18" xfId="44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5" fontId="0" fillId="0" borderId="14" xfId="44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41" fontId="0" fillId="0" borderId="0" xfId="44" applyNumberFormat="1" applyFont="1" applyFill="1" applyAlignment="1">
      <alignment/>
    </xf>
    <xf numFmtId="41" fontId="0" fillId="0" borderId="0" xfId="44" applyNumberFormat="1" applyFont="1" applyFill="1" applyBorder="1" applyAlignment="1">
      <alignment/>
    </xf>
    <xf numFmtId="195" fontId="0" fillId="0" borderId="10" xfId="42" applyNumberFormat="1" applyFont="1" applyFill="1" applyBorder="1" applyAlignment="1">
      <alignment/>
    </xf>
    <xf numFmtId="209" fontId="0" fillId="0" borderId="0" xfId="0" applyNumberFormat="1" applyFont="1" applyFill="1" applyBorder="1" applyAlignment="1" applyProtection="1">
      <alignment/>
      <protection locked="0"/>
    </xf>
    <xf numFmtId="209" fontId="0" fillId="0" borderId="0" xfId="0" applyNumberFormat="1" applyFill="1" applyBorder="1" applyAlignment="1">
      <alignment/>
    </xf>
    <xf numFmtId="41" fontId="0" fillId="0" borderId="15" xfId="0" applyNumberFormat="1" applyFill="1" applyBorder="1" applyAlignment="1">
      <alignment horizontal="right"/>
    </xf>
    <xf numFmtId="41" fontId="0" fillId="0" borderId="15" xfId="42" applyNumberFormat="1" applyFont="1" applyFill="1" applyBorder="1" applyAlignment="1">
      <alignment/>
    </xf>
    <xf numFmtId="209" fontId="0" fillId="32" borderId="0" xfId="0" applyNumberFormat="1" applyFont="1" applyFill="1" applyBorder="1" applyAlignment="1" applyProtection="1">
      <alignment/>
      <protection locked="0"/>
    </xf>
    <xf numFmtId="41" fontId="0" fillId="32" borderId="10" xfId="0" applyNumberFormat="1" applyFill="1" applyBorder="1" applyAlignment="1" applyProtection="1">
      <alignment/>
      <protection locked="0"/>
    </xf>
    <xf numFmtId="0" fontId="0" fillId="32" borderId="0" xfId="0" applyFont="1" applyFill="1" applyAlignment="1">
      <alignment/>
    </xf>
    <xf numFmtId="0" fontId="54" fillId="0" borderId="0" xfId="0" applyFont="1" applyFill="1" applyAlignment="1">
      <alignment/>
    </xf>
    <xf numFmtId="41" fontId="1" fillId="0" borderId="27" xfId="44" applyNumberFormat="1" applyFont="1" applyFill="1" applyBorder="1" applyAlignment="1">
      <alignment/>
    </xf>
    <xf numFmtId="41" fontId="1" fillId="0" borderId="0" xfId="44" applyNumberFormat="1" applyFont="1" applyFill="1" applyAlignment="1">
      <alignment/>
    </xf>
    <xf numFmtId="195" fontId="0" fillId="0" borderId="10" xfId="42" applyNumberFormat="1" applyFont="1" applyFill="1" applyBorder="1" applyAlignment="1">
      <alignment/>
    </xf>
    <xf numFmtId="195" fontId="0" fillId="0" borderId="15" xfId="42" applyNumberFormat="1" applyFont="1" applyFill="1" applyBorder="1" applyAlignment="1">
      <alignment/>
    </xf>
    <xf numFmtId="195" fontId="0" fillId="0" borderId="15" xfId="42" applyNumberFormat="1" applyFont="1" applyFill="1" applyBorder="1" applyAlignment="1">
      <alignment/>
    </xf>
    <xf numFmtId="3" fontId="0" fillId="32" borderId="10" xfId="0" applyNumberFormat="1" applyFill="1" applyBorder="1" applyAlignment="1" applyProtection="1">
      <alignment/>
      <protection locked="0"/>
    </xf>
    <xf numFmtId="41" fontId="0" fillId="33" borderId="0" xfId="44" applyNumberFormat="1" applyFont="1" applyFill="1" applyAlignment="1">
      <alignment/>
    </xf>
    <xf numFmtId="3" fontId="0" fillId="33" borderId="10" xfId="0" applyNumberFormat="1" applyFill="1" applyBorder="1" applyAlignment="1" applyProtection="1">
      <alignment/>
      <protection locked="0"/>
    </xf>
    <xf numFmtId="41" fontId="0" fillId="33" borderId="0" xfId="44" applyNumberFormat="1" applyFont="1" applyFill="1" applyAlignment="1">
      <alignment/>
    </xf>
    <xf numFmtId="3" fontId="0" fillId="33" borderId="15" xfId="0" applyNumberFormat="1" applyFill="1" applyBorder="1" applyAlignment="1" applyProtection="1">
      <alignment/>
      <protection/>
    </xf>
    <xf numFmtId="41" fontId="0" fillId="33" borderId="0" xfId="44" applyNumberFormat="1" applyFont="1" applyFill="1" applyAlignment="1">
      <alignment/>
    </xf>
    <xf numFmtId="3" fontId="0" fillId="33" borderId="13" xfId="0" applyNumberFormat="1" applyFill="1" applyBorder="1" applyAlignment="1" applyProtection="1">
      <alignment/>
      <protection/>
    </xf>
    <xf numFmtId="41" fontId="0" fillId="32" borderId="10" xfId="0" applyNumberFormat="1" applyFont="1" applyFill="1" applyBorder="1" applyAlignment="1" applyProtection="1">
      <alignment horizontal="right"/>
      <protection locked="0"/>
    </xf>
    <xf numFmtId="3" fontId="0" fillId="34" borderId="12" xfId="0" applyNumberFormat="1" applyFont="1" applyFill="1" applyBorder="1" applyAlignment="1" applyProtection="1">
      <alignment/>
      <protection/>
    </xf>
    <xf numFmtId="3" fontId="0" fillId="34" borderId="12" xfId="0" applyNumberFormat="1" applyFill="1" applyBorder="1" applyAlignment="1" applyProtection="1">
      <alignment/>
      <protection/>
    </xf>
    <xf numFmtId="41" fontId="0" fillId="34" borderId="12" xfId="0" applyNumberFormat="1" applyFill="1" applyBorder="1" applyAlignment="1" applyProtection="1">
      <alignment/>
      <protection/>
    </xf>
    <xf numFmtId="165" fontId="4" fillId="32" borderId="0" xfId="44" applyNumberFormat="1" applyFont="1" applyFill="1" applyBorder="1" applyAlignment="1">
      <alignment/>
    </xf>
    <xf numFmtId="41" fontId="0" fillId="0" borderId="0" xfId="44" applyNumberFormat="1" applyFont="1" applyFill="1" applyBorder="1" applyAlignment="1">
      <alignment/>
    </xf>
    <xf numFmtId="41" fontId="0" fillId="33" borderId="10" xfId="0" applyNumberFormat="1" applyFont="1" applyFill="1" applyBorder="1" applyAlignment="1" applyProtection="1">
      <alignment horizontal="right"/>
      <protection locked="0"/>
    </xf>
    <xf numFmtId="41" fontId="0" fillId="0" borderId="0" xfId="44" applyNumberFormat="1" applyFont="1" applyFill="1" applyBorder="1" applyAlignment="1">
      <alignment/>
    </xf>
    <xf numFmtId="41" fontId="0" fillId="0" borderId="20" xfId="44" applyNumberFormat="1" applyFont="1" applyFill="1" applyBorder="1" applyAlignment="1">
      <alignment/>
    </xf>
    <xf numFmtId="41" fontId="0" fillId="33" borderId="20" xfId="44" applyNumberFormat="1" applyFont="1" applyFill="1" applyBorder="1" applyAlignment="1">
      <alignment/>
    </xf>
    <xf numFmtId="41" fontId="0" fillId="33" borderId="0" xfId="44" applyNumberFormat="1" applyFont="1" applyFill="1" applyAlignment="1">
      <alignment/>
    </xf>
    <xf numFmtId="41" fontId="53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right"/>
    </xf>
    <xf numFmtId="10" fontId="0" fillId="35" borderId="0" xfId="0" applyNumberFormat="1" applyFill="1" applyAlignment="1" applyProtection="1">
      <alignment/>
      <protection locked="0"/>
    </xf>
    <xf numFmtId="41" fontId="0" fillId="36" borderId="10" xfId="0" applyNumberFormat="1" applyFill="1" applyBorder="1" applyAlignment="1" applyProtection="1">
      <alignment/>
      <protection locked="0"/>
    </xf>
    <xf numFmtId="0" fontId="0" fillId="32" borderId="0" xfId="0" applyFont="1" applyFill="1" applyBorder="1" applyAlignment="1">
      <alignment/>
    </xf>
    <xf numFmtId="41" fontId="0" fillId="32" borderId="15" xfId="0" applyNumberFormat="1" applyFill="1" applyBorder="1" applyAlignment="1">
      <alignment/>
    </xf>
    <xf numFmtId="10" fontId="0" fillId="32" borderId="0" xfId="0" applyNumberFormat="1" applyFill="1" applyAlignment="1" applyProtection="1">
      <alignment/>
      <protection locked="0"/>
    </xf>
    <xf numFmtId="41" fontId="0" fillId="36" borderId="15" xfId="0" applyNumberFormat="1" applyFill="1" applyBorder="1" applyAlignment="1" applyProtection="1">
      <alignment/>
      <protection locked="0"/>
    </xf>
    <xf numFmtId="3" fontId="0" fillId="36" borderId="10" xfId="0" applyNumberFormat="1" applyFill="1" applyBorder="1" applyAlignment="1" applyProtection="1">
      <alignment/>
      <protection/>
    </xf>
    <xf numFmtId="3" fontId="0" fillId="36" borderId="15" xfId="0" applyNumberFormat="1" applyFill="1" applyBorder="1" applyAlignment="1" applyProtection="1">
      <alignment/>
      <protection/>
    </xf>
    <xf numFmtId="3" fontId="0" fillId="36" borderId="10" xfId="0" applyNumberFormat="1" applyFill="1" applyBorder="1" applyAlignment="1" applyProtection="1">
      <alignment/>
      <protection locked="0"/>
    </xf>
    <xf numFmtId="41" fontId="0" fillId="36" borderId="0" xfId="44" applyNumberFormat="1" applyFont="1" applyFill="1" applyAlignment="1">
      <alignment/>
    </xf>
    <xf numFmtId="41" fontId="0" fillId="36" borderId="0" xfId="0" applyNumberFormat="1" applyFill="1" applyBorder="1" applyAlignment="1" applyProtection="1">
      <alignment/>
      <protection locked="0"/>
    </xf>
    <xf numFmtId="41" fontId="0" fillId="33" borderId="0" xfId="44" applyNumberFormat="1" applyFont="1" applyFill="1" applyBorder="1" applyAlignment="1">
      <alignment/>
    </xf>
    <xf numFmtId="41" fontId="0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6"/>
  <sheetViews>
    <sheetView tabSelected="1" view="pageBreakPreview" zoomScaleSheetLayoutView="100" workbookViewId="0" topLeftCell="A1">
      <pane ySplit="1" topLeftCell="A2" activePane="bottomLeft" state="frozen"/>
      <selection pane="topLeft" activeCell="A1" sqref="A1"/>
      <selection pane="bottomLeft" activeCell="A26" sqref="A26"/>
    </sheetView>
  </sheetViews>
  <sheetFormatPr defaultColWidth="8.8515625" defaultRowHeight="12.75"/>
  <cols>
    <col min="1" max="1" width="49.7109375" style="9" customWidth="1"/>
    <col min="2" max="2" width="15.57421875" style="41" customWidth="1"/>
    <col min="3" max="3" width="14.421875" style="1" customWidth="1"/>
    <col min="4" max="5" width="13.00390625" style="41" customWidth="1"/>
    <col min="6" max="6" width="12.28125" style="25" bestFit="1" customWidth="1"/>
    <col min="7" max="7" width="12.28125" style="65" customWidth="1"/>
    <col min="8" max="8" width="28.57421875" style="65" customWidth="1"/>
    <col min="9" max="9" width="11.28125" style="65" customWidth="1"/>
    <col min="10" max="10" width="10.28125" style="65" customWidth="1"/>
    <col min="11" max="11" width="8.8515625" style="9" customWidth="1"/>
    <col min="12" max="16384" width="8.8515625" style="9" customWidth="1"/>
  </cols>
  <sheetData>
    <row r="1" spans="1:10" s="23" customFormat="1" ht="30" customHeight="1" thickBot="1">
      <c r="A1" s="20" t="s">
        <v>99</v>
      </c>
      <c r="B1" s="40" t="s">
        <v>355</v>
      </c>
      <c r="C1" s="22" t="s">
        <v>356</v>
      </c>
      <c r="D1" s="40" t="s">
        <v>148</v>
      </c>
      <c r="E1" s="40" t="s">
        <v>363</v>
      </c>
      <c r="F1" s="21" t="s">
        <v>364</v>
      </c>
      <c r="G1" s="64"/>
      <c r="H1" s="64"/>
      <c r="I1" s="64"/>
      <c r="J1" s="64"/>
    </row>
    <row r="2" ht="19.5" customHeight="1">
      <c r="A2" s="24" t="s">
        <v>74</v>
      </c>
    </row>
    <row r="3" spans="1:6" ht="19.5" customHeight="1" thickBot="1">
      <c r="A3" s="13" t="s">
        <v>166</v>
      </c>
      <c r="B3" s="42">
        <v>230489.65</v>
      </c>
      <c r="C3" s="12">
        <v>230339.84</v>
      </c>
      <c r="D3" s="42">
        <v>240696</v>
      </c>
      <c r="E3" s="42">
        <v>249721</v>
      </c>
      <c r="F3" s="8">
        <f>(E3-D3)/D3</f>
        <v>0.03749542991989896</v>
      </c>
    </row>
    <row r="4" spans="1:6" ht="19.5" customHeight="1" thickBot="1">
      <c r="A4" s="9" t="s">
        <v>0</v>
      </c>
      <c r="B4" s="42">
        <v>10000</v>
      </c>
      <c r="C4" s="57">
        <v>14688.91</v>
      </c>
      <c r="D4" s="42">
        <v>12000</v>
      </c>
      <c r="E4" s="172">
        <v>14000</v>
      </c>
      <c r="F4" s="8">
        <f aca="true" t="shared" si="0" ref="F4:F49">(E4-D4)/D4</f>
        <v>0.16666666666666666</v>
      </c>
    </row>
    <row r="5" spans="1:6" ht="19.5" customHeight="1" thickBot="1">
      <c r="A5" s="9" t="s">
        <v>167</v>
      </c>
      <c r="B5" s="42">
        <v>5000</v>
      </c>
      <c r="C5" s="57">
        <v>5173.14</v>
      </c>
      <c r="D5" s="42">
        <v>5000</v>
      </c>
      <c r="E5" s="42">
        <v>5000</v>
      </c>
      <c r="F5" s="8">
        <f t="shared" si="0"/>
        <v>0</v>
      </c>
    </row>
    <row r="6" spans="1:6" ht="19.5" customHeight="1" thickBot="1">
      <c r="A6" s="9" t="s">
        <v>168</v>
      </c>
      <c r="B6" s="42">
        <v>1500</v>
      </c>
      <c r="C6" s="57">
        <v>383.24</v>
      </c>
      <c r="D6" s="42">
        <v>1500</v>
      </c>
      <c r="E6" s="42">
        <v>1500</v>
      </c>
      <c r="F6" s="8">
        <f t="shared" si="0"/>
        <v>0</v>
      </c>
    </row>
    <row r="7" spans="1:6" ht="19.5" customHeight="1" thickBot="1">
      <c r="A7" s="9" t="s">
        <v>1</v>
      </c>
      <c r="B7" s="42">
        <v>3750</v>
      </c>
      <c r="C7" s="57">
        <v>3750</v>
      </c>
      <c r="D7" s="42">
        <v>3750</v>
      </c>
      <c r="E7" s="42">
        <v>3750</v>
      </c>
      <c r="F7" s="8">
        <f t="shared" si="0"/>
        <v>0</v>
      </c>
    </row>
    <row r="8" spans="1:11" ht="19.5" customHeight="1" thickBot="1">
      <c r="A8" s="9" t="s">
        <v>2</v>
      </c>
      <c r="B8" s="42">
        <v>19191.48</v>
      </c>
      <c r="C8" s="57">
        <v>20229.18</v>
      </c>
      <c r="D8" s="42">
        <v>19843</v>
      </c>
      <c r="E8" s="42">
        <v>20692</v>
      </c>
      <c r="F8" s="8">
        <f t="shared" si="0"/>
        <v>0.0427858690722169</v>
      </c>
      <c r="K8" s="1"/>
    </row>
    <row r="9" spans="1:6" ht="19.5" customHeight="1" thickBot="1">
      <c r="A9" s="9" t="s">
        <v>169</v>
      </c>
      <c r="B9" s="42">
        <v>12493</v>
      </c>
      <c r="C9" s="57">
        <v>11814.58</v>
      </c>
      <c r="D9" s="42">
        <v>14066</v>
      </c>
      <c r="E9" s="42">
        <v>14295</v>
      </c>
      <c r="F9" s="8">
        <f t="shared" si="0"/>
        <v>0.016280392435660457</v>
      </c>
    </row>
    <row r="10" spans="1:6" ht="19.5" customHeight="1" thickBot="1">
      <c r="A10" s="9" t="s">
        <v>170</v>
      </c>
      <c r="B10" s="42">
        <v>19747</v>
      </c>
      <c r="C10" s="57">
        <v>19672.42</v>
      </c>
      <c r="D10" s="42">
        <v>26423</v>
      </c>
      <c r="E10" s="198">
        <v>24574</v>
      </c>
      <c r="F10" s="8">
        <f t="shared" si="0"/>
        <v>-0.06997691405215153</v>
      </c>
    </row>
    <row r="11" spans="1:6" ht="19.5" customHeight="1" thickBot="1">
      <c r="A11" s="9" t="s">
        <v>171</v>
      </c>
      <c r="B11" s="70">
        <v>0</v>
      </c>
      <c r="C11" s="57">
        <v>1000</v>
      </c>
      <c r="D11" s="70">
        <v>1000</v>
      </c>
      <c r="E11" s="191">
        <v>4162</v>
      </c>
      <c r="F11" s="8">
        <f t="shared" si="0"/>
        <v>3.162</v>
      </c>
    </row>
    <row r="12" spans="1:6" ht="19.5" customHeight="1" thickBot="1">
      <c r="A12" s="9" t="s">
        <v>172</v>
      </c>
      <c r="B12" s="70">
        <v>0</v>
      </c>
      <c r="C12" s="57">
        <v>800</v>
      </c>
      <c r="D12" s="70">
        <v>1120</v>
      </c>
      <c r="E12" s="70">
        <v>0</v>
      </c>
      <c r="F12" s="8">
        <f t="shared" si="0"/>
        <v>-1</v>
      </c>
    </row>
    <row r="13" spans="1:6" ht="19.5" customHeight="1" thickBot="1">
      <c r="A13" s="9" t="s">
        <v>173</v>
      </c>
      <c r="B13" s="70">
        <v>0</v>
      </c>
      <c r="C13" s="57">
        <v>585</v>
      </c>
      <c r="D13" s="42">
        <v>2300</v>
      </c>
      <c r="E13" s="42">
        <v>2300</v>
      </c>
      <c r="F13" s="8">
        <f t="shared" si="0"/>
        <v>0</v>
      </c>
    </row>
    <row r="14" spans="1:6" ht="19.5" customHeight="1" thickBot="1">
      <c r="A14" s="9" t="s">
        <v>174</v>
      </c>
      <c r="B14" s="42">
        <v>1273</v>
      </c>
      <c r="C14" s="57">
        <v>1303.62</v>
      </c>
      <c r="D14" s="42">
        <v>1625</v>
      </c>
      <c r="E14" s="42">
        <v>1485</v>
      </c>
      <c r="F14" s="8">
        <f t="shared" si="0"/>
        <v>-0.08615384615384615</v>
      </c>
    </row>
    <row r="15" spans="1:6" ht="19.5" customHeight="1" thickBot="1">
      <c r="A15" s="26" t="s">
        <v>106</v>
      </c>
      <c r="B15" s="42">
        <v>1000</v>
      </c>
      <c r="C15" s="57">
        <v>997.91</v>
      </c>
      <c r="D15" s="42">
        <v>1250</v>
      </c>
      <c r="E15" s="42">
        <v>1250</v>
      </c>
      <c r="F15" s="8">
        <f t="shared" si="0"/>
        <v>0</v>
      </c>
    </row>
    <row r="16" spans="1:6" ht="18.75" customHeight="1" thickBot="1">
      <c r="A16" s="9" t="s">
        <v>175</v>
      </c>
      <c r="B16" s="42">
        <v>4500</v>
      </c>
      <c r="C16" s="57">
        <v>10406.05</v>
      </c>
      <c r="D16" s="42">
        <v>4500</v>
      </c>
      <c r="E16" s="42">
        <v>5000</v>
      </c>
      <c r="F16" s="8">
        <f t="shared" si="0"/>
        <v>0.1111111111111111</v>
      </c>
    </row>
    <row r="17" spans="1:6" ht="19.5" customHeight="1" thickBot="1">
      <c r="A17" s="9" t="s">
        <v>176</v>
      </c>
      <c r="B17" s="42">
        <v>3600</v>
      </c>
      <c r="C17" s="57">
        <v>2429.62</v>
      </c>
      <c r="D17" s="42">
        <v>3600</v>
      </c>
      <c r="E17" s="42">
        <v>3600</v>
      </c>
      <c r="F17" s="8">
        <f t="shared" si="0"/>
        <v>0</v>
      </c>
    </row>
    <row r="18" spans="1:6" ht="19.5" customHeight="1" thickBot="1">
      <c r="A18" s="9" t="s">
        <v>3</v>
      </c>
      <c r="B18" s="42">
        <v>8000</v>
      </c>
      <c r="C18" s="57">
        <v>7140.42</v>
      </c>
      <c r="D18" s="42">
        <v>8000</v>
      </c>
      <c r="E18" s="42">
        <v>8000</v>
      </c>
      <c r="F18" s="8">
        <f t="shared" si="0"/>
        <v>0</v>
      </c>
    </row>
    <row r="19" spans="1:6" ht="19.5" customHeight="1" thickBot="1">
      <c r="A19" s="9" t="s">
        <v>177</v>
      </c>
      <c r="B19" s="42">
        <v>3000</v>
      </c>
      <c r="C19" s="57">
        <v>2221.44</v>
      </c>
      <c r="D19" s="42">
        <v>3300</v>
      </c>
      <c r="E19" s="42">
        <v>3300</v>
      </c>
      <c r="F19" s="8">
        <f t="shared" si="0"/>
        <v>0</v>
      </c>
    </row>
    <row r="20" spans="1:6" ht="19.5" customHeight="1" thickBot="1">
      <c r="A20" s="13" t="s">
        <v>342</v>
      </c>
      <c r="B20" s="42">
        <v>1200</v>
      </c>
      <c r="C20" s="57">
        <v>1024.71</v>
      </c>
      <c r="D20" s="42">
        <v>1300</v>
      </c>
      <c r="E20" s="42">
        <v>1300</v>
      </c>
      <c r="F20" s="8">
        <f t="shared" si="0"/>
        <v>0</v>
      </c>
    </row>
    <row r="21" spans="1:6" ht="19.5" customHeight="1" thickBot="1">
      <c r="A21" s="9" t="s">
        <v>4</v>
      </c>
      <c r="B21" s="42">
        <v>4000</v>
      </c>
      <c r="C21" s="57">
        <v>2009.12</v>
      </c>
      <c r="D21" s="42">
        <v>4000</v>
      </c>
      <c r="E21" s="42">
        <v>4000</v>
      </c>
      <c r="F21" s="8">
        <f t="shared" si="0"/>
        <v>0</v>
      </c>
    </row>
    <row r="22" spans="1:6" ht="19.5" customHeight="1" thickBot="1">
      <c r="A22" s="9" t="s">
        <v>178</v>
      </c>
      <c r="B22" s="42">
        <v>3000</v>
      </c>
      <c r="C22" s="57">
        <v>3448</v>
      </c>
      <c r="D22" s="42">
        <v>3000</v>
      </c>
      <c r="E22" s="42">
        <v>5000</v>
      </c>
      <c r="F22" s="8">
        <f t="shared" si="0"/>
        <v>0.6666666666666666</v>
      </c>
    </row>
    <row r="23" spans="1:6" ht="19.5" customHeight="1" thickBot="1">
      <c r="A23" s="9" t="s">
        <v>5</v>
      </c>
      <c r="B23" s="42">
        <v>1000</v>
      </c>
      <c r="C23" s="57">
        <v>398</v>
      </c>
      <c r="D23" s="42">
        <v>1000</v>
      </c>
      <c r="E23" s="42">
        <v>1000</v>
      </c>
      <c r="F23" s="8">
        <f t="shared" si="0"/>
        <v>0</v>
      </c>
    </row>
    <row r="24" spans="1:6" ht="19.5" customHeight="1" thickBot="1">
      <c r="A24" s="9" t="s">
        <v>6</v>
      </c>
      <c r="B24" s="42">
        <v>200</v>
      </c>
      <c r="C24" s="57">
        <v>415.46</v>
      </c>
      <c r="D24" s="42">
        <v>300</v>
      </c>
      <c r="E24" s="42">
        <v>300</v>
      </c>
      <c r="F24" s="8">
        <f t="shared" si="0"/>
        <v>0</v>
      </c>
    </row>
    <row r="25" spans="1:6" ht="19.5" customHeight="1" thickBot="1">
      <c r="A25" s="9" t="s">
        <v>139</v>
      </c>
      <c r="B25" s="42">
        <v>4000</v>
      </c>
      <c r="C25" s="57">
        <v>3302.49</v>
      </c>
      <c r="D25" s="42">
        <v>3800</v>
      </c>
      <c r="E25" s="42">
        <v>3800</v>
      </c>
      <c r="F25" s="8">
        <f t="shared" si="0"/>
        <v>0</v>
      </c>
    </row>
    <row r="26" spans="1:6" ht="19.5" customHeight="1" thickBot="1">
      <c r="A26" s="9" t="s">
        <v>179</v>
      </c>
      <c r="B26" s="42">
        <v>550</v>
      </c>
      <c r="C26" s="57">
        <v>135</v>
      </c>
      <c r="D26" s="42">
        <v>350</v>
      </c>
      <c r="E26" s="42">
        <v>350</v>
      </c>
      <c r="F26" s="8">
        <f t="shared" si="0"/>
        <v>0</v>
      </c>
    </row>
    <row r="27" spans="1:6" ht="19.5" customHeight="1" thickBot="1">
      <c r="A27" s="9" t="s">
        <v>180</v>
      </c>
      <c r="B27" s="42">
        <v>5000</v>
      </c>
      <c r="C27" s="57">
        <v>2687.86</v>
      </c>
      <c r="D27" s="42">
        <v>8500</v>
      </c>
      <c r="E27" s="42">
        <v>5000</v>
      </c>
      <c r="F27" s="8">
        <f t="shared" si="0"/>
        <v>-0.4117647058823529</v>
      </c>
    </row>
    <row r="28" spans="1:6" ht="19.5" customHeight="1" thickBot="1">
      <c r="A28" s="9" t="s">
        <v>181</v>
      </c>
      <c r="B28" s="42">
        <v>2500</v>
      </c>
      <c r="C28" s="57">
        <v>2542.13</v>
      </c>
      <c r="D28" s="42">
        <v>3000</v>
      </c>
      <c r="E28" s="42">
        <v>3000</v>
      </c>
      <c r="F28" s="8">
        <f t="shared" si="0"/>
        <v>0</v>
      </c>
    </row>
    <row r="29" spans="1:6" ht="19.5" customHeight="1" thickBot="1">
      <c r="A29" s="13" t="s">
        <v>182</v>
      </c>
      <c r="B29" s="42">
        <v>3500</v>
      </c>
      <c r="C29" s="57">
        <v>1266.8</v>
      </c>
      <c r="D29" s="42">
        <v>5500</v>
      </c>
      <c r="E29" s="42">
        <v>5500</v>
      </c>
      <c r="F29" s="8">
        <f t="shared" si="0"/>
        <v>0</v>
      </c>
    </row>
    <row r="30" spans="1:6" ht="19.5" customHeight="1" thickBot="1">
      <c r="A30" s="13" t="s">
        <v>183</v>
      </c>
      <c r="B30" s="42">
        <v>15000</v>
      </c>
      <c r="C30" s="57">
        <v>17114.28</v>
      </c>
      <c r="D30" s="42">
        <v>12500</v>
      </c>
      <c r="E30" s="42">
        <v>12880</v>
      </c>
      <c r="F30" s="8">
        <f t="shared" si="0"/>
        <v>0.0304</v>
      </c>
    </row>
    <row r="31" spans="1:6" ht="19.5" customHeight="1" thickBot="1">
      <c r="A31" s="13" t="s">
        <v>184</v>
      </c>
      <c r="B31" s="70">
        <v>2000</v>
      </c>
      <c r="C31" s="70">
        <v>3070</v>
      </c>
      <c r="D31" s="70">
        <v>2500</v>
      </c>
      <c r="E31" s="70">
        <v>2000</v>
      </c>
      <c r="F31" s="8">
        <f t="shared" si="0"/>
        <v>-0.2</v>
      </c>
    </row>
    <row r="32" spans="1:6" ht="19.5" customHeight="1" thickBot="1">
      <c r="A32" s="9" t="s">
        <v>7</v>
      </c>
      <c r="B32" s="42">
        <v>8500</v>
      </c>
      <c r="C32" s="57">
        <v>6847.82</v>
      </c>
      <c r="D32" s="42">
        <v>8500</v>
      </c>
      <c r="E32" s="42">
        <v>8000</v>
      </c>
      <c r="F32" s="8">
        <f t="shared" si="0"/>
        <v>-0.058823529411764705</v>
      </c>
    </row>
    <row r="33" spans="1:6" ht="19.5" customHeight="1" thickBot="1">
      <c r="A33" s="9" t="s">
        <v>8</v>
      </c>
      <c r="B33" s="42">
        <v>9000</v>
      </c>
      <c r="C33" s="57">
        <v>9465.49</v>
      </c>
      <c r="D33" s="42">
        <v>8000</v>
      </c>
      <c r="E33" s="42">
        <v>9000</v>
      </c>
      <c r="F33" s="8">
        <f t="shared" si="0"/>
        <v>0.125</v>
      </c>
    </row>
    <row r="34" spans="1:6" ht="19.5" customHeight="1" thickBot="1">
      <c r="A34" s="9" t="s">
        <v>9</v>
      </c>
      <c r="B34" s="42">
        <v>7400</v>
      </c>
      <c r="C34" s="57">
        <v>6130.89</v>
      </c>
      <c r="D34" s="42">
        <v>5500</v>
      </c>
      <c r="E34" s="42">
        <v>7000</v>
      </c>
      <c r="F34" s="8">
        <f t="shared" si="0"/>
        <v>0.2727272727272727</v>
      </c>
    </row>
    <row r="35" spans="1:6" ht="19.5" customHeight="1" thickBot="1">
      <c r="A35" s="9" t="s">
        <v>185</v>
      </c>
      <c r="B35" s="42">
        <v>1800</v>
      </c>
      <c r="C35" s="57">
        <v>2138.87</v>
      </c>
      <c r="D35" s="42">
        <v>1800</v>
      </c>
      <c r="E35" s="42">
        <v>2000</v>
      </c>
      <c r="F35" s="8">
        <f t="shared" si="0"/>
        <v>0.1111111111111111</v>
      </c>
    </row>
    <row r="36" spans="1:6" ht="19.5" customHeight="1" thickBot="1">
      <c r="A36" s="9" t="s">
        <v>186</v>
      </c>
      <c r="B36" s="42">
        <v>11000</v>
      </c>
      <c r="C36" s="57">
        <v>16020.4</v>
      </c>
      <c r="D36" s="42">
        <v>11000</v>
      </c>
      <c r="E36" s="172">
        <v>15000</v>
      </c>
      <c r="F36" s="8">
        <f t="shared" si="0"/>
        <v>0.36363636363636365</v>
      </c>
    </row>
    <row r="37" spans="1:6" ht="19.5" customHeight="1" thickBot="1">
      <c r="A37" s="13" t="s">
        <v>343</v>
      </c>
      <c r="B37" s="42">
        <v>2000</v>
      </c>
      <c r="C37" s="57">
        <v>1450</v>
      </c>
      <c r="D37" s="42">
        <v>2000</v>
      </c>
      <c r="E37" s="42">
        <v>1500</v>
      </c>
      <c r="F37" s="8">
        <f t="shared" si="0"/>
        <v>-0.25</v>
      </c>
    </row>
    <row r="38" spans="1:6" ht="19.5" customHeight="1" thickBot="1">
      <c r="A38" s="9" t="s">
        <v>187</v>
      </c>
      <c r="B38" s="42">
        <v>5917</v>
      </c>
      <c r="C38" s="57">
        <v>5917</v>
      </c>
      <c r="D38" s="42">
        <v>6161</v>
      </c>
      <c r="E38" s="170">
        <v>6161</v>
      </c>
      <c r="F38" s="8">
        <f t="shared" si="0"/>
        <v>0</v>
      </c>
    </row>
    <row r="39" spans="1:6" ht="19.5" customHeight="1" thickBot="1">
      <c r="A39" s="9" t="s">
        <v>10</v>
      </c>
      <c r="B39" s="42">
        <v>12000</v>
      </c>
      <c r="C39" s="57">
        <v>9490.95</v>
      </c>
      <c r="D39" s="42">
        <v>10000</v>
      </c>
      <c r="E39" s="42">
        <v>10000</v>
      </c>
      <c r="F39" s="8">
        <f t="shared" si="0"/>
        <v>0</v>
      </c>
    </row>
    <row r="40" spans="1:6" ht="19.5" customHeight="1" thickBot="1">
      <c r="A40" s="9" t="s">
        <v>11</v>
      </c>
      <c r="B40" s="42">
        <v>28500</v>
      </c>
      <c r="C40" s="57">
        <v>29679</v>
      </c>
      <c r="D40" s="42">
        <v>29070</v>
      </c>
      <c r="E40" s="172">
        <v>37700</v>
      </c>
      <c r="F40" s="8">
        <f t="shared" si="0"/>
        <v>0.29686962504299963</v>
      </c>
    </row>
    <row r="41" spans="1:6" ht="19.5" customHeight="1" thickBot="1">
      <c r="A41" s="9" t="s">
        <v>12</v>
      </c>
      <c r="B41" s="42">
        <v>3000</v>
      </c>
      <c r="C41" s="57">
        <v>0</v>
      </c>
      <c r="D41" s="42">
        <v>3000</v>
      </c>
      <c r="E41" s="42">
        <v>3000</v>
      </c>
      <c r="F41" s="8">
        <f t="shared" si="0"/>
        <v>0</v>
      </c>
    </row>
    <row r="42" spans="1:6" ht="19.5" customHeight="1" thickBot="1">
      <c r="A42" s="13" t="s">
        <v>165</v>
      </c>
      <c r="B42" s="42">
        <v>180368</v>
      </c>
      <c r="C42" s="57">
        <v>150240</v>
      </c>
      <c r="D42" s="42">
        <v>60637</v>
      </c>
      <c r="E42" s="198">
        <v>22811</v>
      </c>
      <c r="F42" s="8">
        <f t="shared" si="0"/>
        <v>-0.623810544716922</v>
      </c>
    </row>
    <row r="43" spans="1:6" ht="19.5" customHeight="1" thickBot="1">
      <c r="A43" s="13" t="s">
        <v>380</v>
      </c>
      <c r="B43" s="42"/>
      <c r="C43" s="57"/>
      <c r="D43" s="42"/>
      <c r="E43" s="172">
        <v>8875</v>
      </c>
      <c r="F43" s="8"/>
    </row>
    <row r="44" spans="1:6" ht="19.5" customHeight="1" thickBot="1">
      <c r="A44" s="9" t="s">
        <v>188</v>
      </c>
      <c r="B44" s="42">
        <v>22000</v>
      </c>
      <c r="C44" s="57">
        <v>22223.87</v>
      </c>
      <c r="D44" s="42">
        <v>22000</v>
      </c>
      <c r="E44" s="170">
        <v>22500</v>
      </c>
      <c r="F44" s="8">
        <f t="shared" si="0"/>
        <v>0.022727272727272728</v>
      </c>
    </row>
    <row r="45" spans="1:6" ht="19.5" customHeight="1" thickBot="1">
      <c r="A45" s="7" t="s">
        <v>189</v>
      </c>
      <c r="B45" s="42">
        <v>500</v>
      </c>
      <c r="C45" s="57">
        <v>0</v>
      </c>
      <c r="D45" s="42">
        <v>500</v>
      </c>
      <c r="E45" s="42">
        <v>500</v>
      </c>
      <c r="F45" s="8">
        <f t="shared" si="0"/>
        <v>0</v>
      </c>
    </row>
    <row r="46" spans="1:6" ht="19.5" customHeight="1" thickBot="1">
      <c r="A46" s="9" t="s">
        <v>47</v>
      </c>
      <c r="B46" s="42">
        <v>1000</v>
      </c>
      <c r="C46" s="57">
        <v>845.72</v>
      </c>
      <c r="D46" s="42">
        <v>1000</v>
      </c>
      <c r="E46" s="42">
        <v>1000</v>
      </c>
      <c r="F46" s="8">
        <f t="shared" si="0"/>
        <v>0</v>
      </c>
    </row>
    <row r="47" spans="1:6" ht="19.5" customHeight="1" thickBot="1">
      <c r="A47" s="9" t="s">
        <v>190</v>
      </c>
      <c r="B47" s="43">
        <v>45637</v>
      </c>
      <c r="C47" s="57">
        <v>50300</v>
      </c>
      <c r="D47" s="43">
        <v>51000</v>
      </c>
      <c r="E47" s="43">
        <v>52141</v>
      </c>
      <c r="F47" s="8">
        <f t="shared" si="0"/>
        <v>0.02237254901960784</v>
      </c>
    </row>
    <row r="48" spans="1:6" ht="19.5" customHeight="1" thickBot="1">
      <c r="A48" s="19" t="s">
        <v>191</v>
      </c>
      <c r="B48" s="37">
        <v>1800</v>
      </c>
      <c r="C48" s="84">
        <v>0</v>
      </c>
      <c r="D48" s="84">
        <v>0</v>
      </c>
      <c r="E48" s="84">
        <v>0</v>
      </c>
      <c r="F48" s="8">
        <v>0</v>
      </c>
    </row>
    <row r="49" spans="1:6" ht="19.5" customHeight="1" thickBot="1" thickTop="1">
      <c r="A49" s="15" t="s">
        <v>91</v>
      </c>
      <c r="B49" s="44">
        <f>SUM(B3:B48)</f>
        <v>705916.13</v>
      </c>
      <c r="C49" s="27">
        <f>SUM(C3:C48)</f>
        <v>681099.23</v>
      </c>
      <c r="D49" s="44">
        <f>SUM(D3:D48)</f>
        <v>615891</v>
      </c>
      <c r="E49" s="44">
        <f>SUM(E3:E48)</f>
        <v>613947</v>
      </c>
      <c r="F49" s="8">
        <f t="shared" si="0"/>
        <v>-0.003156402675148687</v>
      </c>
    </row>
    <row r="50" spans="1:6" ht="19.5" customHeight="1" thickTop="1">
      <c r="A50" s="4"/>
      <c r="B50" s="45"/>
      <c r="C50" s="14"/>
      <c r="D50" s="45"/>
      <c r="E50" s="45"/>
      <c r="F50" s="8"/>
    </row>
    <row r="51" spans="1:6" ht="19.5" customHeight="1">
      <c r="A51" s="5" t="s">
        <v>126</v>
      </c>
      <c r="B51" s="45"/>
      <c r="C51" s="14"/>
      <c r="D51" s="45"/>
      <c r="E51" s="45"/>
      <c r="F51" s="8"/>
    </row>
    <row r="52" spans="1:6" ht="19.5" customHeight="1" thickBot="1">
      <c r="A52" s="6" t="s">
        <v>192</v>
      </c>
      <c r="B52" s="46">
        <v>2000</v>
      </c>
      <c r="C52" s="59">
        <v>0</v>
      </c>
      <c r="D52" s="46">
        <v>850</v>
      </c>
      <c r="E52" s="46">
        <v>0</v>
      </c>
      <c r="F52" s="8">
        <f>(E52-D52)/D52</f>
        <v>-1</v>
      </c>
    </row>
    <row r="53" spans="1:6" ht="19.5" customHeight="1" thickBot="1">
      <c r="A53" s="6" t="s">
        <v>193</v>
      </c>
      <c r="B53" s="47">
        <v>23000</v>
      </c>
      <c r="C53" s="58">
        <v>23452.09</v>
      </c>
      <c r="D53" s="47">
        <v>23000</v>
      </c>
      <c r="E53" s="47">
        <v>24000</v>
      </c>
      <c r="F53" s="8">
        <f>(E53-D53)/D53</f>
        <v>0.043478260869565216</v>
      </c>
    </row>
    <row r="54" spans="1:6" ht="19.5" customHeight="1" thickBot="1">
      <c r="A54" s="6" t="s">
        <v>367</v>
      </c>
      <c r="B54" s="47"/>
      <c r="C54" s="58"/>
      <c r="D54" s="47"/>
      <c r="E54" s="174">
        <v>87480</v>
      </c>
      <c r="F54" s="8">
        <v>1</v>
      </c>
    </row>
    <row r="55" spans="1:6" ht="19.5" customHeight="1" thickBot="1">
      <c r="A55" s="6" t="s">
        <v>194</v>
      </c>
      <c r="B55" s="47">
        <v>1500</v>
      </c>
      <c r="C55" s="58">
        <v>0</v>
      </c>
      <c r="D55" s="47">
        <v>1500</v>
      </c>
      <c r="E55" s="47">
        <v>1500</v>
      </c>
      <c r="F55" s="8">
        <f>(E55-D55)/D55</f>
        <v>0</v>
      </c>
    </row>
    <row r="56" spans="1:6" ht="19.5" customHeight="1" thickBot="1">
      <c r="A56" s="9" t="s">
        <v>195</v>
      </c>
      <c r="B56" s="48">
        <v>6000</v>
      </c>
      <c r="C56" s="14">
        <v>6000</v>
      </c>
      <c r="D56" s="48">
        <v>14500</v>
      </c>
      <c r="E56" s="176">
        <v>14500</v>
      </c>
      <c r="F56" s="8">
        <f>(E56-D56)/D56</f>
        <v>0</v>
      </c>
    </row>
    <row r="57" spans="1:6" ht="19.5" customHeight="1" thickBot="1" thickTop="1">
      <c r="A57" s="15" t="s">
        <v>124</v>
      </c>
      <c r="B57" s="44">
        <f>SUM(B52:B56)</f>
        <v>32500</v>
      </c>
      <c r="C57" s="27">
        <f>SUM(C52:C56)</f>
        <v>29452.09</v>
      </c>
      <c r="D57" s="179">
        <f>SUM(D52:D56)</f>
        <v>39850</v>
      </c>
      <c r="E57" s="179">
        <f>SUM(E52:E56)</f>
        <v>127480</v>
      </c>
      <c r="F57" s="8">
        <f>(E57-D57)/D57</f>
        <v>2.198996235884567</v>
      </c>
    </row>
    <row r="58" spans="1:6" ht="19.5" customHeight="1" thickTop="1">
      <c r="A58" s="4"/>
      <c r="B58" s="67"/>
      <c r="C58" s="69"/>
      <c r="D58" s="67"/>
      <c r="E58" s="67"/>
      <c r="F58" s="8"/>
    </row>
    <row r="59" spans="1:6" ht="19.5" customHeight="1">
      <c r="A59" s="5" t="s">
        <v>122</v>
      </c>
      <c r="B59" s="45"/>
      <c r="C59" s="14"/>
      <c r="D59" s="45"/>
      <c r="E59" s="45"/>
      <c r="F59" s="8"/>
    </row>
    <row r="60" spans="1:6" ht="19.5" customHeight="1" thickBot="1">
      <c r="A60" s="9" t="s">
        <v>115</v>
      </c>
      <c r="B60" s="46">
        <v>67337</v>
      </c>
      <c r="C60" s="59">
        <v>60816.09</v>
      </c>
      <c r="D60" s="46">
        <v>67922.4</v>
      </c>
      <c r="E60" s="196">
        <v>88468</v>
      </c>
      <c r="F60" s="190">
        <f>(E60-D60)/D60</f>
        <v>0.3024863667950486</v>
      </c>
    </row>
    <row r="61" spans="1:6" ht="19.5" customHeight="1" thickBot="1">
      <c r="A61" s="9" t="s">
        <v>116</v>
      </c>
      <c r="B61" s="47">
        <v>5185</v>
      </c>
      <c r="C61" s="58">
        <v>4822.18</v>
      </c>
      <c r="D61" s="47">
        <v>5230</v>
      </c>
      <c r="E61" s="197">
        <v>6812</v>
      </c>
      <c r="F61" s="190">
        <f>(E61-D61)/D61</f>
        <v>0.30248565965583174</v>
      </c>
    </row>
    <row r="62" spans="1:6" ht="19.5" customHeight="1" thickBot="1">
      <c r="A62" s="9" t="s">
        <v>196</v>
      </c>
      <c r="B62" s="47">
        <v>2525.2</v>
      </c>
      <c r="C62" s="58">
        <v>2221.24</v>
      </c>
      <c r="D62" s="47">
        <v>2621</v>
      </c>
      <c r="E62" s="197">
        <v>5529</v>
      </c>
      <c r="F62" s="190">
        <f>(E62-D62)/D62</f>
        <v>1.1095001907668829</v>
      </c>
    </row>
    <row r="63" spans="1:6" ht="19.5" customHeight="1" thickBot="1">
      <c r="A63" s="9" t="s">
        <v>197</v>
      </c>
      <c r="B63" s="47">
        <v>18050.66</v>
      </c>
      <c r="C63" s="58">
        <v>12789.32</v>
      </c>
      <c r="D63" s="47">
        <v>19669</v>
      </c>
      <c r="E63" s="197">
        <v>39996</v>
      </c>
      <c r="F63" s="190">
        <f>(E63-D63)/D63</f>
        <v>1.0334536580405715</v>
      </c>
    </row>
    <row r="64" spans="1:6" ht="19.5" customHeight="1" thickBot="1">
      <c r="A64" s="13" t="s">
        <v>198</v>
      </c>
      <c r="B64" s="58">
        <v>0</v>
      </c>
      <c r="C64" s="58">
        <v>0</v>
      </c>
      <c r="D64" s="58">
        <v>0</v>
      </c>
      <c r="E64" s="58">
        <v>0</v>
      </c>
      <c r="F64" s="190">
        <v>0</v>
      </c>
    </row>
    <row r="65" spans="1:6" ht="19.5" customHeight="1" thickBot="1">
      <c r="A65" s="9" t="s">
        <v>199</v>
      </c>
      <c r="B65" s="47">
        <v>344</v>
      </c>
      <c r="C65" s="58">
        <v>241.88</v>
      </c>
      <c r="D65" s="47">
        <v>325</v>
      </c>
      <c r="E65" s="197">
        <v>575</v>
      </c>
      <c r="F65" s="190">
        <f>(E65-D65)/D65</f>
        <v>0.7692307692307693</v>
      </c>
    </row>
    <row r="66" spans="1:6" ht="19.5" customHeight="1" thickBot="1">
      <c r="A66" s="9" t="s">
        <v>200</v>
      </c>
      <c r="B66" s="49">
        <v>4000</v>
      </c>
      <c r="C66" s="58">
        <v>1908.09</v>
      </c>
      <c r="D66" s="49">
        <v>4000</v>
      </c>
      <c r="E66" s="49">
        <v>3000</v>
      </c>
      <c r="F66" s="8">
        <f>(E66-D66)/D66</f>
        <v>-0.25</v>
      </c>
    </row>
    <row r="67" spans="1:6" ht="19.5" customHeight="1" thickBot="1">
      <c r="A67" s="9" t="s">
        <v>117</v>
      </c>
      <c r="B67" s="49">
        <v>400</v>
      </c>
      <c r="C67" s="58">
        <v>204.5</v>
      </c>
      <c r="D67" s="49">
        <v>400</v>
      </c>
      <c r="E67" s="49">
        <v>400</v>
      </c>
      <c r="F67" s="8">
        <f>(E67-D67)/D67</f>
        <v>0</v>
      </c>
    </row>
    <row r="68" spans="1:6" ht="19.5" customHeight="1" thickBot="1">
      <c r="A68" s="9" t="s">
        <v>118</v>
      </c>
      <c r="B68" s="49">
        <v>3000</v>
      </c>
      <c r="C68" s="58">
        <v>4426.38</v>
      </c>
      <c r="D68" s="49">
        <v>4500</v>
      </c>
      <c r="E68" s="49">
        <v>5000</v>
      </c>
      <c r="F68" s="8">
        <f>(E68-D68)/D68</f>
        <v>0.1111111111111111</v>
      </c>
    </row>
    <row r="69" spans="1:6" ht="19.5" customHeight="1" thickBot="1">
      <c r="A69" s="9" t="s">
        <v>119</v>
      </c>
      <c r="B69" s="49">
        <v>800</v>
      </c>
      <c r="C69" s="58">
        <v>494</v>
      </c>
      <c r="D69" s="49">
        <v>800</v>
      </c>
      <c r="E69" s="49">
        <v>800</v>
      </c>
      <c r="F69" s="8">
        <f>(E69-D69)/D69</f>
        <v>0</v>
      </c>
    </row>
    <row r="70" spans="1:6" ht="19.5" customHeight="1" thickBot="1">
      <c r="A70" s="9" t="s">
        <v>120</v>
      </c>
      <c r="B70" s="49">
        <v>600</v>
      </c>
      <c r="C70" s="58">
        <v>325.97</v>
      </c>
      <c r="D70" s="49">
        <v>600</v>
      </c>
      <c r="E70" s="49">
        <v>600</v>
      </c>
      <c r="F70" s="8">
        <f aca="true" t="shared" si="1" ref="F70:F77">(E70-D70)/D70</f>
        <v>0</v>
      </c>
    </row>
    <row r="71" spans="1:6" ht="19.5" customHeight="1" thickBot="1">
      <c r="A71" s="9" t="s">
        <v>201</v>
      </c>
      <c r="B71" s="71">
        <v>0</v>
      </c>
      <c r="C71" s="58">
        <v>375</v>
      </c>
      <c r="D71" s="71">
        <v>500</v>
      </c>
      <c r="E71" s="71">
        <v>500</v>
      </c>
      <c r="F71" s="8">
        <f t="shared" si="1"/>
        <v>0</v>
      </c>
    </row>
    <row r="72" spans="1:6" ht="19.5" customHeight="1" thickBot="1">
      <c r="A72" s="9" t="s">
        <v>202</v>
      </c>
      <c r="B72" s="49">
        <v>4000</v>
      </c>
      <c r="C72" s="58">
        <v>1532.91</v>
      </c>
      <c r="D72" s="49">
        <v>10000</v>
      </c>
      <c r="E72" s="49">
        <v>4000</v>
      </c>
      <c r="F72" s="8">
        <f t="shared" si="1"/>
        <v>-0.6</v>
      </c>
    </row>
    <row r="73" spans="1:6" ht="19.5" customHeight="1" thickBot="1">
      <c r="A73" s="9" t="s">
        <v>203</v>
      </c>
      <c r="B73" s="71">
        <v>0</v>
      </c>
      <c r="C73" s="58">
        <v>660</v>
      </c>
      <c r="D73" s="49">
        <v>1500</v>
      </c>
      <c r="E73" s="58">
        <v>0</v>
      </c>
      <c r="F73" s="8">
        <f t="shared" si="1"/>
        <v>-1</v>
      </c>
    </row>
    <row r="74" spans="1:6" ht="19.5" customHeight="1" thickBot="1">
      <c r="A74" s="9" t="s">
        <v>121</v>
      </c>
      <c r="B74" s="49">
        <v>10000</v>
      </c>
      <c r="C74" s="58">
        <v>2310.45</v>
      </c>
      <c r="D74" s="49">
        <v>8000</v>
      </c>
      <c r="E74" s="49">
        <v>8000</v>
      </c>
      <c r="F74" s="8">
        <f t="shared" si="1"/>
        <v>0</v>
      </c>
    </row>
    <row r="75" spans="1:6" ht="19.5" customHeight="1" thickBot="1">
      <c r="A75" s="9" t="s">
        <v>379</v>
      </c>
      <c r="B75" s="49"/>
      <c r="C75" s="58"/>
      <c r="D75" s="49"/>
      <c r="E75" s="49">
        <v>16000</v>
      </c>
      <c r="F75" s="8"/>
    </row>
    <row r="76" spans="1:6" ht="19.5" customHeight="1" thickBot="1">
      <c r="A76" s="9" t="s">
        <v>204</v>
      </c>
      <c r="B76" s="50">
        <v>5505</v>
      </c>
      <c r="C76" s="12">
        <v>5505</v>
      </c>
      <c r="D76" s="50">
        <v>5536</v>
      </c>
      <c r="E76" s="50">
        <v>5619</v>
      </c>
      <c r="F76" s="8">
        <f t="shared" si="1"/>
        <v>0.014992774566473988</v>
      </c>
    </row>
    <row r="77" spans="1:6" ht="19.5" customHeight="1" thickBot="1" thickTop="1">
      <c r="A77" s="16" t="s">
        <v>123</v>
      </c>
      <c r="B77" s="44">
        <f>SUM(B60:B76)</f>
        <v>121746.86</v>
      </c>
      <c r="C77" s="60">
        <f>SUM(C60:C76)</f>
        <v>98633.01</v>
      </c>
      <c r="D77" s="179">
        <f>SUM(D60:D76)</f>
        <v>131603.4</v>
      </c>
      <c r="E77" s="178">
        <f>SUM(E60:E76)</f>
        <v>185299</v>
      </c>
      <c r="F77" s="8">
        <f t="shared" si="1"/>
        <v>0.4080107352849547</v>
      </c>
    </row>
    <row r="78" spans="1:6" ht="19.5" customHeight="1" thickTop="1">
      <c r="A78" s="4"/>
      <c r="B78" s="67"/>
      <c r="C78" s="69"/>
      <c r="D78" s="67"/>
      <c r="E78" s="67"/>
      <c r="F78" s="8"/>
    </row>
    <row r="79" spans="1:6" ht="19.5" customHeight="1">
      <c r="A79" s="24" t="s">
        <v>75</v>
      </c>
      <c r="F79" s="8"/>
    </row>
    <row r="80" spans="1:6" ht="19.5" customHeight="1" thickBot="1">
      <c r="A80" s="9" t="s">
        <v>205</v>
      </c>
      <c r="B80" s="42">
        <v>288173.28</v>
      </c>
      <c r="C80" s="12">
        <v>269507.91</v>
      </c>
      <c r="D80" s="42">
        <v>297228</v>
      </c>
      <c r="E80" s="42">
        <v>342700</v>
      </c>
      <c r="F80" s="190">
        <f aca="true" t="shared" si="2" ref="F80:F135">(E80-D80)/D80</f>
        <v>0.15298693259046928</v>
      </c>
    </row>
    <row r="81" spans="1:6" ht="19.5" customHeight="1" thickBot="1">
      <c r="A81" s="9" t="s">
        <v>158</v>
      </c>
      <c r="B81" s="70">
        <v>0</v>
      </c>
      <c r="C81" s="12">
        <v>129</v>
      </c>
      <c r="D81" s="42">
        <v>11500</v>
      </c>
      <c r="E81" s="42">
        <v>11500</v>
      </c>
      <c r="F81" s="190">
        <f t="shared" si="2"/>
        <v>0</v>
      </c>
    </row>
    <row r="82" spans="1:6" ht="19.5" customHeight="1" thickBot="1">
      <c r="A82" s="9" t="s">
        <v>206</v>
      </c>
      <c r="B82" s="42">
        <v>34000</v>
      </c>
      <c r="C82" s="57">
        <v>12468.75</v>
      </c>
      <c r="D82" s="42">
        <v>39800</v>
      </c>
      <c r="E82" s="172">
        <v>0</v>
      </c>
      <c r="F82" s="190">
        <f t="shared" si="2"/>
        <v>-1</v>
      </c>
    </row>
    <row r="83" spans="1:6" ht="19.5" customHeight="1" thickBot="1">
      <c r="A83" s="9" t="s">
        <v>207</v>
      </c>
      <c r="B83" s="70">
        <v>0</v>
      </c>
      <c r="C83" s="57">
        <v>0</v>
      </c>
      <c r="D83" s="70">
        <v>0</v>
      </c>
      <c r="E83" s="70">
        <v>5000</v>
      </c>
      <c r="F83" s="190">
        <v>1</v>
      </c>
    </row>
    <row r="84" spans="1:6" ht="19.5" customHeight="1" thickBot="1">
      <c r="A84" s="9" t="s">
        <v>13</v>
      </c>
      <c r="B84" s="42">
        <v>40000</v>
      </c>
      <c r="C84" s="57">
        <v>14697.91</v>
      </c>
      <c r="D84" s="42">
        <v>35000</v>
      </c>
      <c r="E84" s="172">
        <v>20000</v>
      </c>
      <c r="F84" s="190">
        <f t="shared" si="2"/>
        <v>-0.42857142857142855</v>
      </c>
    </row>
    <row r="85" spans="1:6" ht="19.5" customHeight="1" thickBot="1">
      <c r="A85" s="9" t="s">
        <v>14</v>
      </c>
      <c r="B85" s="42">
        <v>27887.32</v>
      </c>
      <c r="C85" s="57">
        <v>22539.78</v>
      </c>
      <c r="D85" s="42">
        <v>29532</v>
      </c>
      <c r="E85" s="42">
        <v>29198</v>
      </c>
      <c r="F85" s="190">
        <f t="shared" si="2"/>
        <v>-0.01130976567790871</v>
      </c>
    </row>
    <row r="86" spans="1:6" ht="19.5" customHeight="1" thickBot="1">
      <c r="A86" s="9" t="s">
        <v>208</v>
      </c>
      <c r="B86" s="42">
        <v>28004</v>
      </c>
      <c r="C86" s="57">
        <v>23464.59</v>
      </c>
      <c r="D86" s="42">
        <v>31065</v>
      </c>
      <c r="E86" s="42">
        <v>31374</v>
      </c>
      <c r="F86" s="190">
        <f t="shared" si="2"/>
        <v>0.00994688556253018</v>
      </c>
    </row>
    <row r="87" spans="1:6" ht="19.5" customHeight="1" thickBot="1">
      <c r="A87" s="9" t="s">
        <v>209</v>
      </c>
      <c r="B87" s="42">
        <v>96560</v>
      </c>
      <c r="C87" s="57">
        <v>88087.01</v>
      </c>
      <c r="D87" s="42">
        <v>96557</v>
      </c>
      <c r="E87" s="42">
        <v>95064</v>
      </c>
      <c r="F87" s="190">
        <f t="shared" si="2"/>
        <v>-0.015462369377673292</v>
      </c>
    </row>
    <row r="88" spans="1:6" ht="19.5" customHeight="1" thickBot="1">
      <c r="A88" s="9" t="s">
        <v>210</v>
      </c>
      <c r="B88" s="70">
        <v>0</v>
      </c>
      <c r="C88" s="57">
        <v>500</v>
      </c>
      <c r="D88" s="42">
        <v>500</v>
      </c>
      <c r="E88" s="42">
        <v>0</v>
      </c>
      <c r="F88" s="190">
        <f t="shared" si="2"/>
        <v>-1</v>
      </c>
    </row>
    <row r="89" spans="1:6" ht="19.5" customHeight="1" thickBot="1">
      <c r="A89" s="9" t="s">
        <v>211</v>
      </c>
      <c r="B89" s="70">
        <v>0</v>
      </c>
      <c r="C89" s="57">
        <v>0</v>
      </c>
      <c r="D89" s="42">
        <v>560</v>
      </c>
      <c r="E89" s="42">
        <v>0</v>
      </c>
      <c r="F89" s="190">
        <f t="shared" si="2"/>
        <v>-1</v>
      </c>
    </row>
    <row r="90" spans="1:6" ht="19.5" customHeight="1" thickBot="1">
      <c r="A90" s="13" t="s">
        <v>212</v>
      </c>
      <c r="B90" s="42">
        <v>2001</v>
      </c>
      <c r="C90" s="57">
        <v>1556.13</v>
      </c>
      <c r="D90" s="42">
        <v>3157</v>
      </c>
      <c r="E90" s="42">
        <v>1991</v>
      </c>
      <c r="F90" s="190">
        <f t="shared" si="2"/>
        <v>-0.3693379790940767</v>
      </c>
    </row>
    <row r="91" spans="1:6" ht="19.5" customHeight="1" thickBot="1">
      <c r="A91" s="13" t="s">
        <v>359</v>
      </c>
      <c r="B91" s="42">
        <v>0</v>
      </c>
      <c r="C91" s="57">
        <v>454.77</v>
      </c>
      <c r="D91" s="42">
        <v>0</v>
      </c>
      <c r="E91" s="42">
        <v>624</v>
      </c>
      <c r="F91" s="190">
        <v>1</v>
      </c>
    </row>
    <row r="92" spans="1:6" ht="19.5" customHeight="1" thickBot="1">
      <c r="A92" s="13" t="s">
        <v>213</v>
      </c>
      <c r="B92" s="70">
        <v>2200</v>
      </c>
      <c r="C92" s="57">
        <v>2174</v>
      </c>
      <c r="D92" s="70">
        <v>1800</v>
      </c>
      <c r="E92" s="70">
        <v>1500</v>
      </c>
      <c r="F92" s="190">
        <f t="shared" si="2"/>
        <v>-0.16666666666666666</v>
      </c>
    </row>
    <row r="93" spans="1:6" ht="19.5" customHeight="1" thickBot="1">
      <c r="A93" s="13" t="s">
        <v>214</v>
      </c>
      <c r="B93" s="42">
        <v>500</v>
      </c>
      <c r="C93" s="61">
        <v>0</v>
      </c>
      <c r="D93" s="42">
        <v>500</v>
      </c>
      <c r="E93" s="42">
        <v>500</v>
      </c>
      <c r="F93" s="8">
        <f t="shared" si="2"/>
        <v>0</v>
      </c>
    </row>
    <row r="94" spans="1:6" ht="19.5" customHeight="1" thickBot="1">
      <c r="A94" s="9" t="s">
        <v>15</v>
      </c>
      <c r="B94" s="70">
        <v>6500</v>
      </c>
      <c r="C94" s="57">
        <v>3203.55</v>
      </c>
      <c r="D94" s="70">
        <v>4000</v>
      </c>
      <c r="E94" s="70">
        <v>7600</v>
      </c>
      <c r="F94" s="190">
        <f t="shared" si="2"/>
        <v>0.9</v>
      </c>
    </row>
    <row r="95" spans="1:6" ht="19.5" customHeight="1" thickBot="1">
      <c r="A95" s="9" t="s">
        <v>366</v>
      </c>
      <c r="B95" s="70"/>
      <c r="C95" s="57"/>
      <c r="D95" s="70"/>
      <c r="E95" s="70">
        <v>10000</v>
      </c>
      <c r="F95" s="190">
        <v>1</v>
      </c>
    </row>
    <row r="96" spans="1:6" ht="19.5" customHeight="1" thickBot="1">
      <c r="A96" s="13" t="s">
        <v>215</v>
      </c>
      <c r="B96" s="70">
        <v>0</v>
      </c>
      <c r="C96" s="57">
        <v>0</v>
      </c>
      <c r="D96" s="70">
        <v>0</v>
      </c>
      <c r="E96" s="70">
        <v>0</v>
      </c>
      <c r="F96" s="8">
        <v>0</v>
      </c>
    </row>
    <row r="97" spans="1:6" ht="19.5" customHeight="1" thickBot="1">
      <c r="A97" s="9" t="s">
        <v>216</v>
      </c>
      <c r="B97" s="70">
        <v>2760</v>
      </c>
      <c r="C97" s="57">
        <v>1226.68</v>
      </c>
      <c r="D97" s="70">
        <v>2500</v>
      </c>
      <c r="E97" s="70">
        <v>2500</v>
      </c>
      <c r="F97" s="8">
        <f t="shared" si="2"/>
        <v>0</v>
      </c>
    </row>
    <row r="98" spans="1:6" ht="19.5" customHeight="1" thickBot="1">
      <c r="A98" s="9" t="s">
        <v>217</v>
      </c>
      <c r="B98" s="70">
        <v>2653</v>
      </c>
      <c r="C98" s="57">
        <v>1314.07</v>
      </c>
      <c r="D98" s="70">
        <v>2500</v>
      </c>
      <c r="E98" s="70">
        <v>8000</v>
      </c>
      <c r="F98" s="8">
        <f t="shared" si="2"/>
        <v>2.2</v>
      </c>
    </row>
    <row r="99" spans="1:6" ht="19.5" customHeight="1" thickBot="1">
      <c r="A99" s="9" t="s">
        <v>218</v>
      </c>
      <c r="B99" s="70">
        <v>4000</v>
      </c>
      <c r="C99" s="57">
        <v>5508.81</v>
      </c>
      <c r="D99" s="70">
        <v>4000</v>
      </c>
      <c r="E99" s="70">
        <v>1000</v>
      </c>
      <c r="F99" s="8">
        <f t="shared" si="2"/>
        <v>-0.75</v>
      </c>
    </row>
    <row r="100" spans="1:6" ht="19.5" customHeight="1" thickBot="1">
      <c r="A100" s="13" t="s">
        <v>219</v>
      </c>
      <c r="B100" s="70">
        <v>0</v>
      </c>
      <c r="C100" s="57">
        <v>0</v>
      </c>
      <c r="D100" s="70">
        <v>42337</v>
      </c>
      <c r="E100" s="191">
        <v>44077</v>
      </c>
      <c r="F100" s="190">
        <f t="shared" si="2"/>
        <v>0.04109880246592815</v>
      </c>
    </row>
    <row r="101" spans="1:6" ht="19.5" customHeight="1" thickBot="1">
      <c r="A101" s="9" t="s">
        <v>16</v>
      </c>
      <c r="B101" s="70">
        <v>4000</v>
      </c>
      <c r="C101" s="57">
        <v>3436.25</v>
      </c>
      <c r="D101" s="70">
        <v>4000</v>
      </c>
      <c r="E101" s="70">
        <v>5000</v>
      </c>
      <c r="F101" s="190">
        <f t="shared" si="2"/>
        <v>0.25</v>
      </c>
    </row>
    <row r="102" spans="1:6" ht="19.5" customHeight="1" thickBot="1">
      <c r="A102" s="13" t="s">
        <v>365</v>
      </c>
      <c r="B102" s="70">
        <v>0</v>
      </c>
      <c r="C102" s="57">
        <v>0</v>
      </c>
      <c r="D102" s="70">
        <v>0</v>
      </c>
      <c r="E102" s="162">
        <v>15750</v>
      </c>
      <c r="F102" s="8">
        <v>1</v>
      </c>
    </row>
    <row r="103" spans="1:6" ht="19.5" customHeight="1" thickBot="1">
      <c r="A103" s="9" t="s">
        <v>220</v>
      </c>
      <c r="B103" s="70">
        <v>0</v>
      </c>
      <c r="C103" s="57">
        <v>108</v>
      </c>
      <c r="D103" s="70">
        <v>500</v>
      </c>
      <c r="E103" s="70">
        <v>500</v>
      </c>
      <c r="F103" s="8">
        <f t="shared" si="2"/>
        <v>0</v>
      </c>
    </row>
    <row r="104" spans="1:6" ht="19.5" customHeight="1" thickBot="1">
      <c r="A104" s="9" t="s">
        <v>17</v>
      </c>
      <c r="B104" s="70">
        <v>500</v>
      </c>
      <c r="C104" s="57">
        <v>0</v>
      </c>
      <c r="D104" s="70">
        <v>500</v>
      </c>
      <c r="E104" s="70">
        <v>500</v>
      </c>
      <c r="F104" s="8">
        <f t="shared" si="2"/>
        <v>0</v>
      </c>
    </row>
    <row r="105" spans="1:6" ht="19.5" customHeight="1" thickBot="1">
      <c r="A105" s="9" t="s">
        <v>18</v>
      </c>
      <c r="B105" s="70">
        <v>8000</v>
      </c>
      <c r="C105" s="57">
        <v>9503</v>
      </c>
      <c r="D105" s="70">
        <v>10000</v>
      </c>
      <c r="E105" s="70">
        <v>10000</v>
      </c>
      <c r="F105" s="190">
        <f t="shared" si="2"/>
        <v>0</v>
      </c>
    </row>
    <row r="106" spans="1:6" ht="19.5" customHeight="1" thickBot="1">
      <c r="A106" s="9" t="s">
        <v>221</v>
      </c>
      <c r="B106" s="70">
        <v>700</v>
      </c>
      <c r="C106" s="57">
        <v>0</v>
      </c>
      <c r="D106" s="70">
        <v>500</v>
      </c>
      <c r="E106" s="70">
        <v>800</v>
      </c>
      <c r="F106" s="8">
        <f t="shared" si="2"/>
        <v>0.6</v>
      </c>
    </row>
    <row r="107" spans="1:6" ht="19.5" customHeight="1" thickBot="1">
      <c r="A107" s="9" t="s">
        <v>222</v>
      </c>
      <c r="B107" s="70">
        <v>9500</v>
      </c>
      <c r="C107" s="57">
        <v>10086.14</v>
      </c>
      <c r="D107" s="70">
        <v>9500</v>
      </c>
      <c r="E107" s="70">
        <v>9500</v>
      </c>
      <c r="F107" s="8">
        <f t="shared" si="2"/>
        <v>0</v>
      </c>
    </row>
    <row r="108" spans="1:6" ht="19.5" customHeight="1" thickBot="1">
      <c r="A108" s="9" t="s">
        <v>223</v>
      </c>
      <c r="B108" s="70">
        <v>1000</v>
      </c>
      <c r="C108" s="57">
        <v>362.29</v>
      </c>
      <c r="D108" s="70">
        <v>1500</v>
      </c>
      <c r="E108" s="70">
        <v>1500</v>
      </c>
      <c r="F108" s="190">
        <f t="shared" si="2"/>
        <v>0</v>
      </c>
    </row>
    <row r="109" spans="1:6" ht="19.5" customHeight="1" thickBot="1">
      <c r="A109" s="9" t="s">
        <v>224</v>
      </c>
      <c r="B109" s="70">
        <v>20000</v>
      </c>
      <c r="C109" s="57">
        <v>15042.53</v>
      </c>
      <c r="D109" s="70">
        <v>18000</v>
      </c>
      <c r="E109" s="70">
        <v>18000</v>
      </c>
      <c r="F109" s="190">
        <f t="shared" si="2"/>
        <v>0</v>
      </c>
    </row>
    <row r="110" spans="1:6" ht="19.5" customHeight="1" thickBot="1">
      <c r="A110" s="9" t="s">
        <v>225</v>
      </c>
      <c r="B110" s="70">
        <v>6000</v>
      </c>
      <c r="C110" s="57">
        <v>6487.61</v>
      </c>
      <c r="D110" s="70">
        <v>8000</v>
      </c>
      <c r="E110" s="70">
        <v>8000</v>
      </c>
      <c r="F110" s="190">
        <f t="shared" si="2"/>
        <v>0</v>
      </c>
    </row>
    <row r="111" spans="1:6" ht="19.5" customHeight="1" thickBot="1">
      <c r="A111" s="9" t="s">
        <v>226</v>
      </c>
      <c r="B111" s="70">
        <v>4000</v>
      </c>
      <c r="C111" s="57">
        <v>4736.16</v>
      </c>
      <c r="D111" s="70">
        <v>6000</v>
      </c>
      <c r="E111" s="70">
        <v>6000</v>
      </c>
      <c r="F111" s="190">
        <f t="shared" si="2"/>
        <v>0</v>
      </c>
    </row>
    <row r="112" spans="1:6" ht="19.5" customHeight="1" thickBot="1">
      <c r="A112" s="9" t="s">
        <v>227</v>
      </c>
      <c r="B112" s="70">
        <v>3000</v>
      </c>
      <c r="C112" s="57">
        <v>2971.95</v>
      </c>
      <c r="D112" s="70">
        <v>3500</v>
      </c>
      <c r="E112" s="70">
        <v>3500</v>
      </c>
      <c r="F112" s="190">
        <f t="shared" si="2"/>
        <v>0</v>
      </c>
    </row>
    <row r="113" spans="1:6" ht="19.5" customHeight="1" thickBot="1">
      <c r="A113" s="13" t="s">
        <v>358</v>
      </c>
      <c r="B113" s="72">
        <v>0</v>
      </c>
      <c r="C113" s="57"/>
      <c r="D113" s="72">
        <v>42000</v>
      </c>
      <c r="E113" s="72">
        <v>45000</v>
      </c>
      <c r="F113" s="190">
        <f t="shared" si="2"/>
        <v>0.07142857142857142</v>
      </c>
    </row>
    <row r="114" spans="1:6" ht="19.5" customHeight="1" thickBot="1">
      <c r="A114" s="9" t="s">
        <v>228</v>
      </c>
      <c r="B114" s="72">
        <v>35000</v>
      </c>
      <c r="C114" s="57">
        <v>46824</v>
      </c>
      <c r="D114" s="72">
        <v>0</v>
      </c>
      <c r="E114" s="72">
        <v>0</v>
      </c>
      <c r="F114" s="8">
        <v>0</v>
      </c>
    </row>
    <row r="115" spans="1:6" ht="19.5" customHeight="1" thickBot="1">
      <c r="A115" s="19" t="s">
        <v>229</v>
      </c>
      <c r="B115" s="72">
        <v>4099</v>
      </c>
      <c r="C115" s="57">
        <v>492.93</v>
      </c>
      <c r="D115" s="72">
        <v>0</v>
      </c>
      <c r="E115" s="72">
        <v>0</v>
      </c>
      <c r="F115" s="8">
        <v>0</v>
      </c>
    </row>
    <row r="116" spans="1:6" ht="19.5" customHeight="1" thickBot="1">
      <c r="A116" s="2" t="s">
        <v>230</v>
      </c>
      <c r="B116" s="72">
        <v>0</v>
      </c>
      <c r="C116" s="57">
        <v>0</v>
      </c>
      <c r="D116" s="72">
        <v>10000</v>
      </c>
      <c r="E116" s="72">
        <v>22500</v>
      </c>
      <c r="F116" s="8">
        <f t="shared" si="2"/>
        <v>1.25</v>
      </c>
    </row>
    <row r="117" spans="1:6" ht="19.5" customHeight="1" thickBot="1">
      <c r="A117" s="7" t="s">
        <v>231</v>
      </c>
      <c r="B117" s="73">
        <v>9205</v>
      </c>
      <c r="C117" s="159">
        <v>7700</v>
      </c>
      <c r="D117" s="73">
        <v>6878.61</v>
      </c>
      <c r="E117" s="73">
        <v>10000</v>
      </c>
      <c r="F117" s="8">
        <f t="shared" si="2"/>
        <v>0.45378208678788307</v>
      </c>
    </row>
    <row r="118" spans="1:6" ht="19.5" customHeight="1" thickBot="1" thickTop="1">
      <c r="A118" s="4" t="s">
        <v>92</v>
      </c>
      <c r="B118" s="27">
        <f>SUM(B80:B117)</f>
        <v>640242.6000000001</v>
      </c>
      <c r="C118" s="27">
        <f>SUM(C80:C117)</f>
        <v>554583.8200000001</v>
      </c>
      <c r="D118" s="180">
        <f>SUM(D80:D117)</f>
        <v>723414.61</v>
      </c>
      <c r="E118" s="180">
        <f>SUM(E80:E117)</f>
        <v>769178</v>
      </c>
      <c r="F118" s="8">
        <f t="shared" si="2"/>
        <v>0.06326025126863281</v>
      </c>
    </row>
    <row r="119" spans="1:6" ht="19.5" customHeight="1" thickTop="1">
      <c r="A119" s="4"/>
      <c r="B119" s="67"/>
      <c r="C119" s="69"/>
      <c r="D119" s="67"/>
      <c r="E119" s="67"/>
      <c r="F119" s="8"/>
    </row>
    <row r="120" spans="1:6" ht="19.5" customHeight="1">
      <c r="A120" s="24" t="s">
        <v>76</v>
      </c>
      <c r="F120" s="8"/>
    </row>
    <row r="121" spans="1:6" ht="19.5" customHeight="1" thickBot="1">
      <c r="A121" s="9" t="s">
        <v>19</v>
      </c>
      <c r="B121" s="42">
        <v>146952</v>
      </c>
      <c r="C121" s="167">
        <v>146518.87</v>
      </c>
      <c r="D121" s="42">
        <v>156933</v>
      </c>
      <c r="E121" s="42">
        <v>162964</v>
      </c>
      <c r="F121" s="8">
        <f t="shared" si="2"/>
        <v>0.038430412978787125</v>
      </c>
    </row>
    <row r="122" spans="1:6" ht="19.5" customHeight="1" thickBot="1">
      <c r="A122" s="9" t="s">
        <v>232</v>
      </c>
      <c r="B122" s="42">
        <v>10000</v>
      </c>
      <c r="C122" s="168">
        <v>10042.43</v>
      </c>
      <c r="D122" s="42">
        <v>5000</v>
      </c>
      <c r="E122" s="42">
        <v>5000</v>
      </c>
      <c r="F122" s="8">
        <f t="shared" si="2"/>
        <v>0</v>
      </c>
    </row>
    <row r="123" spans="1:6" ht="19.5" customHeight="1" thickBot="1">
      <c r="A123" s="9" t="s">
        <v>20</v>
      </c>
      <c r="B123" s="42">
        <v>12085.3</v>
      </c>
      <c r="C123" s="168">
        <v>11294.44</v>
      </c>
      <c r="D123" s="42">
        <v>12469</v>
      </c>
      <c r="E123" s="42">
        <v>12933</v>
      </c>
      <c r="F123" s="8">
        <f t="shared" si="2"/>
        <v>0.03721228647044671</v>
      </c>
    </row>
    <row r="124" spans="1:6" ht="19.5" customHeight="1" thickBot="1">
      <c r="A124" s="9" t="s">
        <v>233</v>
      </c>
      <c r="B124" s="42">
        <v>6310</v>
      </c>
      <c r="C124" s="168">
        <v>6846.04</v>
      </c>
      <c r="D124" s="42">
        <v>7172</v>
      </c>
      <c r="E124" s="42">
        <v>7703</v>
      </c>
      <c r="F124" s="8">
        <f t="shared" si="2"/>
        <v>0.07403792526491913</v>
      </c>
    </row>
    <row r="125" spans="1:6" ht="19.5" customHeight="1" thickBot="1">
      <c r="A125" s="9" t="s">
        <v>234</v>
      </c>
      <c r="B125" s="42">
        <v>840</v>
      </c>
      <c r="C125" s="169">
        <v>837.86</v>
      </c>
      <c r="D125" s="42">
        <v>28809</v>
      </c>
      <c r="E125" s="42">
        <v>29201</v>
      </c>
      <c r="F125" s="8">
        <f t="shared" si="2"/>
        <v>0.01360685896768371</v>
      </c>
    </row>
    <row r="126" spans="1:6" ht="19.5" customHeight="1" thickBot="1">
      <c r="A126" s="13" t="s">
        <v>235</v>
      </c>
      <c r="B126" s="42">
        <v>624</v>
      </c>
      <c r="C126" s="168">
        <v>650.14</v>
      </c>
      <c r="D126" s="42">
        <v>661</v>
      </c>
      <c r="E126" s="42">
        <v>660</v>
      </c>
      <c r="F126" s="8">
        <f t="shared" si="2"/>
        <v>-0.0015128593040847202</v>
      </c>
    </row>
    <row r="127" spans="1:6" ht="19.5" customHeight="1" thickBot="1">
      <c r="A127" s="9" t="s">
        <v>236</v>
      </c>
      <c r="B127" s="42">
        <v>2250</v>
      </c>
      <c r="C127" s="62">
        <v>2470.59</v>
      </c>
      <c r="D127" s="42">
        <v>2000</v>
      </c>
      <c r="E127" s="42">
        <v>2000</v>
      </c>
      <c r="F127" s="8">
        <f t="shared" si="2"/>
        <v>0</v>
      </c>
    </row>
    <row r="128" spans="1:6" ht="19.5" customHeight="1" thickBot="1">
      <c r="A128" s="9" t="s">
        <v>21</v>
      </c>
      <c r="B128" s="42">
        <v>800</v>
      </c>
      <c r="C128" s="62">
        <v>790</v>
      </c>
      <c r="D128" s="42">
        <v>800</v>
      </c>
      <c r="E128" s="42">
        <v>500</v>
      </c>
      <c r="F128" s="8">
        <f t="shared" si="2"/>
        <v>-0.375</v>
      </c>
    </row>
    <row r="129" spans="1:6" ht="19.5" customHeight="1" thickBot="1">
      <c r="A129" s="9" t="s">
        <v>22</v>
      </c>
      <c r="B129" s="42">
        <v>2250</v>
      </c>
      <c r="C129" s="62">
        <v>845.29</v>
      </c>
      <c r="D129" s="42">
        <v>2250</v>
      </c>
      <c r="E129" s="42">
        <v>2250</v>
      </c>
      <c r="F129" s="8">
        <f t="shared" si="2"/>
        <v>0</v>
      </c>
    </row>
    <row r="130" spans="1:6" ht="19.5" customHeight="1" thickBot="1">
      <c r="A130" s="9" t="s">
        <v>23</v>
      </c>
      <c r="B130" s="42">
        <v>300</v>
      </c>
      <c r="C130" s="62">
        <v>30</v>
      </c>
      <c r="D130" s="42">
        <v>300</v>
      </c>
      <c r="E130" s="42">
        <v>300</v>
      </c>
      <c r="F130" s="8">
        <f t="shared" si="2"/>
        <v>0</v>
      </c>
    </row>
    <row r="131" spans="1:6" ht="19.5" customHeight="1" thickBot="1">
      <c r="A131" s="9" t="s">
        <v>24</v>
      </c>
      <c r="B131" s="42">
        <v>300</v>
      </c>
      <c r="C131" s="62">
        <v>41.76</v>
      </c>
      <c r="D131" s="42">
        <v>300</v>
      </c>
      <c r="E131" s="42">
        <v>300</v>
      </c>
      <c r="F131" s="8">
        <f t="shared" si="2"/>
        <v>0</v>
      </c>
    </row>
    <row r="132" spans="1:6" ht="19.5" customHeight="1" thickBot="1">
      <c r="A132" s="7" t="s">
        <v>237</v>
      </c>
      <c r="B132" s="72">
        <v>0</v>
      </c>
      <c r="C132" s="160">
        <v>0</v>
      </c>
      <c r="D132" s="72">
        <v>6826</v>
      </c>
      <c r="E132" s="195">
        <v>7384</v>
      </c>
      <c r="F132" s="8">
        <f t="shared" si="2"/>
        <v>0.08174626428362144</v>
      </c>
    </row>
    <row r="133" spans="1:6" ht="19.5" customHeight="1" thickBot="1">
      <c r="A133" s="9" t="s">
        <v>25</v>
      </c>
      <c r="B133" s="42">
        <v>2600</v>
      </c>
      <c r="C133" s="156">
        <v>2625.5</v>
      </c>
      <c r="D133" s="42">
        <v>2600</v>
      </c>
      <c r="E133" s="42">
        <v>2650</v>
      </c>
      <c r="F133" s="8">
        <f t="shared" si="2"/>
        <v>0.019230769230769232</v>
      </c>
    </row>
    <row r="134" spans="1:6" ht="19.5" customHeight="1" thickBot="1">
      <c r="A134" s="9" t="s">
        <v>26</v>
      </c>
      <c r="B134" s="42">
        <v>3000</v>
      </c>
      <c r="C134" s="62">
        <v>2401.94</v>
      </c>
      <c r="D134" s="42">
        <v>3000</v>
      </c>
      <c r="E134" s="42">
        <v>2500</v>
      </c>
      <c r="F134" s="8">
        <f t="shared" si="2"/>
        <v>-0.16666666666666666</v>
      </c>
    </row>
    <row r="135" spans="1:6" ht="19.5" customHeight="1" thickBot="1">
      <c r="A135" s="9" t="s">
        <v>27</v>
      </c>
      <c r="B135" s="42">
        <v>4500</v>
      </c>
      <c r="C135" s="62">
        <v>4122.85</v>
      </c>
      <c r="D135" s="42">
        <v>4500</v>
      </c>
      <c r="E135" s="42">
        <v>4200</v>
      </c>
      <c r="F135" s="8">
        <f t="shared" si="2"/>
        <v>-0.06666666666666667</v>
      </c>
    </row>
    <row r="136" spans="1:6" ht="19.5" customHeight="1" thickBot="1">
      <c r="A136" s="9" t="s">
        <v>28</v>
      </c>
      <c r="B136" s="42">
        <v>1600</v>
      </c>
      <c r="C136" s="62">
        <v>2036.38</v>
      </c>
      <c r="D136" s="42">
        <v>2000</v>
      </c>
      <c r="E136" s="42">
        <v>2050</v>
      </c>
      <c r="F136" s="8">
        <f aca="true" t="shared" si="3" ref="F136:F141">(E136-D136)/D136</f>
        <v>0.025</v>
      </c>
    </row>
    <row r="137" spans="1:6" ht="19.5" customHeight="1" thickBot="1">
      <c r="A137" s="9" t="s">
        <v>29</v>
      </c>
      <c r="B137" s="42">
        <v>9000</v>
      </c>
      <c r="C137" s="62">
        <v>4855.92</v>
      </c>
      <c r="D137" s="42">
        <v>10000</v>
      </c>
      <c r="E137" s="42">
        <v>10000</v>
      </c>
      <c r="F137" s="8">
        <f t="shared" si="3"/>
        <v>0</v>
      </c>
    </row>
    <row r="138" spans="1:6" ht="19.5" customHeight="1" thickBot="1">
      <c r="A138" s="9" t="s">
        <v>30</v>
      </c>
      <c r="B138" s="42">
        <v>17000</v>
      </c>
      <c r="C138" s="62">
        <v>13662.89</v>
      </c>
      <c r="D138" s="42">
        <v>17000</v>
      </c>
      <c r="E138" s="42">
        <v>17000</v>
      </c>
      <c r="F138" s="8">
        <f t="shared" si="3"/>
        <v>0</v>
      </c>
    </row>
    <row r="139" spans="1:6" ht="19.5" customHeight="1" thickBot="1">
      <c r="A139" s="2" t="s">
        <v>31</v>
      </c>
      <c r="B139" s="42">
        <v>1200</v>
      </c>
      <c r="C139" s="62">
        <v>1044.96</v>
      </c>
      <c r="D139" s="42">
        <v>1200</v>
      </c>
      <c r="E139" s="42">
        <v>1200</v>
      </c>
      <c r="F139" s="8">
        <f t="shared" si="3"/>
        <v>0</v>
      </c>
    </row>
    <row r="140" spans="1:6" ht="19.5" customHeight="1" thickBot="1">
      <c r="A140" s="2" t="s">
        <v>238</v>
      </c>
      <c r="B140" s="50">
        <v>8000</v>
      </c>
      <c r="C140" s="17">
        <v>8000</v>
      </c>
      <c r="D140" s="50">
        <v>8000</v>
      </c>
      <c r="E140" s="50">
        <v>12000</v>
      </c>
      <c r="F140" s="8">
        <f t="shared" si="3"/>
        <v>0.5</v>
      </c>
    </row>
    <row r="141" spans="1:6" ht="19.5" customHeight="1" thickBot="1" thickTop="1">
      <c r="A141" s="4" t="s">
        <v>93</v>
      </c>
      <c r="B141" s="44">
        <f>SUM(B121:B140)</f>
        <v>229611.3</v>
      </c>
      <c r="C141" s="27">
        <f>SUM(C121:C140)</f>
        <v>219117.86000000002</v>
      </c>
      <c r="D141" s="179">
        <f>SUM(D121:D140)</f>
        <v>271820</v>
      </c>
      <c r="E141" s="179">
        <f>SUM(E121:E140)</f>
        <v>282795</v>
      </c>
      <c r="F141" s="8">
        <f t="shared" si="3"/>
        <v>0.04037598410712972</v>
      </c>
    </row>
    <row r="142" spans="1:6" ht="19.5" customHeight="1" thickTop="1">
      <c r="A142" s="4"/>
      <c r="B142" s="67"/>
      <c r="C142" s="69"/>
      <c r="D142" s="67"/>
      <c r="E142" s="67"/>
      <c r="F142" s="8"/>
    </row>
    <row r="143" spans="1:10" ht="19.5" customHeight="1">
      <c r="A143" s="24" t="s">
        <v>77</v>
      </c>
      <c r="F143" s="8"/>
      <c r="G143" s="9"/>
      <c r="H143" s="9"/>
      <c r="I143" s="9"/>
      <c r="J143" s="9"/>
    </row>
    <row r="144" spans="1:10" ht="19.5" customHeight="1" thickBot="1">
      <c r="A144" s="9" t="s">
        <v>32</v>
      </c>
      <c r="B144" s="70">
        <v>40000</v>
      </c>
      <c r="C144" s="12">
        <v>34540.98</v>
      </c>
      <c r="D144" s="70">
        <v>45000</v>
      </c>
      <c r="E144" s="70">
        <v>50000</v>
      </c>
      <c r="F144" s="8">
        <f aca="true" t="shared" si="4" ref="F144:F201">(E144-D144)/D144</f>
        <v>0.1111111111111111</v>
      </c>
      <c r="G144" s="9"/>
      <c r="H144" s="9"/>
      <c r="J144" s="9"/>
    </row>
    <row r="145" spans="1:10" ht="19.5" customHeight="1" thickBot="1">
      <c r="A145" s="9" t="s">
        <v>33</v>
      </c>
      <c r="B145" s="70">
        <v>3080</v>
      </c>
      <c r="C145" s="57">
        <v>2627.76</v>
      </c>
      <c r="D145" s="70">
        <v>3465</v>
      </c>
      <c r="E145" s="70">
        <v>3850</v>
      </c>
      <c r="F145" s="8">
        <f t="shared" si="4"/>
        <v>0.1111111111111111</v>
      </c>
      <c r="G145" s="9"/>
      <c r="H145" s="9"/>
      <c r="J145" s="9"/>
    </row>
    <row r="146" spans="1:10" ht="19.5" customHeight="1" thickBot="1">
      <c r="A146" s="9" t="s">
        <v>34</v>
      </c>
      <c r="B146" s="70">
        <v>0</v>
      </c>
      <c r="C146" s="57">
        <v>2815</v>
      </c>
      <c r="D146" s="70">
        <v>4000</v>
      </c>
      <c r="E146" s="162">
        <v>3000</v>
      </c>
      <c r="F146" s="8">
        <f t="shared" si="4"/>
        <v>-0.25</v>
      </c>
      <c r="G146" s="9"/>
      <c r="H146" s="9"/>
      <c r="J146" s="9"/>
    </row>
    <row r="147" spans="1:10" ht="19.5" customHeight="1" thickBot="1">
      <c r="A147" s="9" t="s">
        <v>35</v>
      </c>
      <c r="B147" s="70">
        <v>1500</v>
      </c>
      <c r="C147" s="57">
        <v>1022</v>
      </c>
      <c r="D147" s="70">
        <v>2000</v>
      </c>
      <c r="E147" s="70">
        <v>1500</v>
      </c>
      <c r="F147" s="8">
        <f t="shared" si="4"/>
        <v>-0.25</v>
      </c>
      <c r="G147" s="9"/>
      <c r="H147" s="9"/>
      <c r="J147" s="9"/>
    </row>
    <row r="148" spans="1:10" ht="19.5" customHeight="1" thickBot="1">
      <c r="A148" s="9" t="s">
        <v>36</v>
      </c>
      <c r="B148" s="70">
        <v>400</v>
      </c>
      <c r="C148" s="57">
        <v>0</v>
      </c>
      <c r="D148" s="70">
        <v>600</v>
      </c>
      <c r="E148" s="70">
        <v>600</v>
      </c>
      <c r="F148" s="8">
        <f t="shared" si="4"/>
        <v>0</v>
      </c>
      <c r="G148" s="9"/>
      <c r="H148" s="9"/>
      <c r="J148" s="9"/>
    </row>
    <row r="149" spans="1:6" ht="19.5" customHeight="1" thickBot="1">
      <c r="A149" s="9" t="s">
        <v>37</v>
      </c>
      <c r="B149" s="70">
        <v>3500</v>
      </c>
      <c r="C149" s="57">
        <v>2764.39</v>
      </c>
      <c r="D149" s="70">
        <v>3500</v>
      </c>
      <c r="E149" s="70">
        <v>3500</v>
      </c>
      <c r="F149" s="8">
        <f t="shared" si="4"/>
        <v>0</v>
      </c>
    </row>
    <row r="150" spans="1:6" ht="19.5" customHeight="1" thickBot="1">
      <c r="A150" s="9" t="s">
        <v>239</v>
      </c>
      <c r="B150" s="70">
        <v>500</v>
      </c>
      <c r="C150" s="57">
        <v>522.46</v>
      </c>
      <c r="D150" s="70">
        <v>600</v>
      </c>
      <c r="E150" s="70">
        <v>600</v>
      </c>
      <c r="F150" s="8">
        <f t="shared" si="4"/>
        <v>0</v>
      </c>
    </row>
    <row r="151" spans="1:6" ht="19.5" customHeight="1" thickBot="1">
      <c r="A151" s="9" t="s">
        <v>38</v>
      </c>
      <c r="B151" s="70">
        <v>2500</v>
      </c>
      <c r="C151" s="57">
        <v>2365.6</v>
      </c>
      <c r="D151" s="70">
        <v>2500</v>
      </c>
      <c r="E151" s="70">
        <v>2500</v>
      </c>
      <c r="F151" s="8">
        <f t="shared" si="4"/>
        <v>0</v>
      </c>
    </row>
    <row r="152" spans="1:6" ht="19.5" customHeight="1" thickBot="1">
      <c r="A152" s="9" t="s">
        <v>39</v>
      </c>
      <c r="B152" s="70">
        <v>2100</v>
      </c>
      <c r="C152" s="57">
        <v>2168.91</v>
      </c>
      <c r="D152" s="70">
        <v>2100</v>
      </c>
      <c r="E152" s="70">
        <v>2300</v>
      </c>
      <c r="F152" s="8">
        <f t="shared" si="4"/>
        <v>0.09523809523809523</v>
      </c>
    </row>
    <row r="153" spans="1:6" ht="19.5" customHeight="1" thickBot="1">
      <c r="A153" s="9" t="s">
        <v>40</v>
      </c>
      <c r="B153" s="70">
        <v>1500</v>
      </c>
      <c r="C153" s="57">
        <v>1081.71</v>
      </c>
      <c r="D153" s="70">
        <v>1500</v>
      </c>
      <c r="E153" s="70">
        <v>1500</v>
      </c>
      <c r="F153" s="8">
        <f t="shared" si="4"/>
        <v>0</v>
      </c>
    </row>
    <row r="154" spans="1:6" ht="19.5" customHeight="1" thickBot="1">
      <c r="A154" s="9" t="s">
        <v>41</v>
      </c>
      <c r="B154" s="70">
        <v>10000</v>
      </c>
      <c r="C154" s="57">
        <v>10006.3</v>
      </c>
      <c r="D154" s="70">
        <v>20000</v>
      </c>
      <c r="E154" s="70">
        <v>11000</v>
      </c>
      <c r="F154" s="8">
        <f t="shared" si="4"/>
        <v>-0.45</v>
      </c>
    </row>
    <row r="155" spans="1:6" ht="19.5" customHeight="1" thickBot="1">
      <c r="A155" s="7" t="s">
        <v>240</v>
      </c>
      <c r="B155" s="72">
        <v>5366</v>
      </c>
      <c r="C155" s="57">
        <v>6987.98</v>
      </c>
      <c r="D155" s="72">
        <v>6510</v>
      </c>
      <c r="E155" s="195">
        <v>10349</v>
      </c>
      <c r="F155" s="8">
        <f t="shared" si="4"/>
        <v>0.5897081413210445</v>
      </c>
    </row>
    <row r="156" spans="1:6" ht="19.5" customHeight="1" thickBot="1">
      <c r="A156" s="9" t="s">
        <v>241</v>
      </c>
      <c r="B156" s="70">
        <v>9000</v>
      </c>
      <c r="C156" s="12">
        <v>1336.74</v>
      </c>
      <c r="D156" s="70">
        <v>10000</v>
      </c>
      <c r="E156" s="191">
        <v>0</v>
      </c>
      <c r="F156" s="8">
        <f t="shared" si="4"/>
        <v>-1</v>
      </c>
    </row>
    <row r="157" spans="1:6" ht="19.5" customHeight="1" thickBot="1">
      <c r="A157" s="9" t="s">
        <v>242</v>
      </c>
      <c r="B157" s="70">
        <v>15000</v>
      </c>
      <c r="C157" s="57">
        <v>14352.1</v>
      </c>
      <c r="D157" s="70">
        <v>16000</v>
      </c>
      <c r="E157" s="70">
        <v>26000</v>
      </c>
      <c r="F157" s="8">
        <f t="shared" si="4"/>
        <v>0.625</v>
      </c>
    </row>
    <row r="158" spans="1:6" ht="19.5" customHeight="1" thickBot="1">
      <c r="A158" s="9" t="s">
        <v>243</v>
      </c>
      <c r="B158" s="70">
        <v>3000</v>
      </c>
      <c r="C158" s="57">
        <v>2114.25</v>
      </c>
      <c r="D158" s="70">
        <v>3000</v>
      </c>
      <c r="E158" s="70">
        <v>3000</v>
      </c>
      <c r="F158" s="8">
        <f t="shared" si="4"/>
        <v>0</v>
      </c>
    </row>
    <row r="159" spans="1:6" ht="19.5" customHeight="1" thickBot="1">
      <c r="A159" s="9" t="s">
        <v>244</v>
      </c>
      <c r="B159" s="70">
        <v>6000</v>
      </c>
      <c r="C159" s="57">
        <v>4640.31</v>
      </c>
      <c r="D159" s="70">
        <v>6000</v>
      </c>
      <c r="E159" s="70">
        <v>5600</v>
      </c>
      <c r="F159" s="8">
        <f t="shared" si="4"/>
        <v>-0.06666666666666667</v>
      </c>
    </row>
    <row r="160" spans="1:6" ht="19.5" customHeight="1" thickBot="1">
      <c r="A160" s="9" t="s">
        <v>245</v>
      </c>
      <c r="B160" s="70">
        <v>4000</v>
      </c>
      <c r="C160" s="57">
        <v>2933.11</v>
      </c>
      <c r="D160" s="70">
        <v>4000</v>
      </c>
      <c r="E160" s="70">
        <v>3500</v>
      </c>
      <c r="F160" s="8">
        <f t="shared" si="4"/>
        <v>-0.125</v>
      </c>
    </row>
    <row r="161" spans="1:6" ht="19.5" customHeight="1" thickBot="1">
      <c r="A161" s="13" t="s">
        <v>246</v>
      </c>
      <c r="B161" s="70">
        <v>1500</v>
      </c>
      <c r="C161" s="57">
        <v>0</v>
      </c>
      <c r="D161" s="70">
        <v>1500</v>
      </c>
      <c r="E161" s="70">
        <v>1000</v>
      </c>
      <c r="F161" s="8">
        <f t="shared" si="4"/>
        <v>-0.3333333333333333</v>
      </c>
    </row>
    <row r="162" spans="1:6" ht="19.5" customHeight="1" thickBot="1">
      <c r="A162" s="9" t="s">
        <v>247</v>
      </c>
      <c r="B162" s="70">
        <v>11000</v>
      </c>
      <c r="C162" s="57">
        <v>9526.34</v>
      </c>
      <c r="D162" s="70">
        <v>14000</v>
      </c>
      <c r="E162" s="70">
        <v>14000</v>
      </c>
      <c r="F162" s="8">
        <f t="shared" si="4"/>
        <v>0</v>
      </c>
    </row>
    <row r="163" spans="1:6" ht="19.5" customHeight="1" thickBot="1">
      <c r="A163" s="13" t="s">
        <v>248</v>
      </c>
      <c r="B163" s="70">
        <v>2500</v>
      </c>
      <c r="C163" s="57">
        <v>0</v>
      </c>
      <c r="D163" s="70">
        <v>2500</v>
      </c>
      <c r="E163" s="70">
        <v>2500</v>
      </c>
      <c r="F163" s="8">
        <f t="shared" si="4"/>
        <v>0</v>
      </c>
    </row>
    <row r="164" spans="1:6" ht="19.5" customHeight="1" thickBot="1">
      <c r="A164" s="9" t="s">
        <v>249</v>
      </c>
      <c r="B164" s="70">
        <v>2500</v>
      </c>
      <c r="C164" s="57">
        <v>775.66</v>
      </c>
      <c r="D164" s="70">
        <v>4000</v>
      </c>
      <c r="E164" s="70">
        <v>3500</v>
      </c>
      <c r="F164" s="8">
        <f t="shared" si="4"/>
        <v>-0.125</v>
      </c>
    </row>
    <row r="165" spans="1:6" ht="19.5" customHeight="1" thickBot="1">
      <c r="A165" s="9" t="s">
        <v>42</v>
      </c>
      <c r="B165" s="70">
        <v>3000</v>
      </c>
      <c r="C165" s="57">
        <v>2528.72</v>
      </c>
      <c r="D165" s="70">
        <v>3000</v>
      </c>
      <c r="E165" s="70">
        <v>3000</v>
      </c>
      <c r="F165" s="8">
        <f t="shared" si="4"/>
        <v>0</v>
      </c>
    </row>
    <row r="166" spans="1:6" ht="19.5" customHeight="1" thickBot="1">
      <c r="A166" s="9" t="s">
        <v>250</v>
      </c>
      <c r="B166" s="37">
        <v>15000</v>
      </c>
      <c r="C166" s="18">
        <v>14185.89</v>
      </c>
      <c r="D166" s="37">
        <v>30000</v>
      </c>
      <c r="E166" s="200">
        <v>41594.25</v>
      </c>
      <c r="F166" s="8">
        <f t="shared" si="4"/>
        <v>0.386475</v>
      </c>
    </row>
    <row r="167" spans="1:6" ht="19.5" customHeight="1" thickBot="1">
      <c r="A167" s="9" t="s">
        <v>135</v>
      </c>
      <c r="B167" s="72">
        <v>48571.43</v>
      </c>
      <c r="C167" s="72">
        <v>48571</v>
      </c>
      <c r="D167" s="72">
        <v>48571</v>
      </c>
      <c r="E167" s="72">
        <v>48572</v>
      </c>
      <c r="F167" s="8">
        <f t="shared" si="4"/>
        <v>2.0588416956620205E-05</v>
      </c>
    </row>
    <row r="168" spans="1:6" ht="19.5" customHeight="1" thickBot="1">
      <c r="A168" s="19" t="s">
        <v>138</v>
      </c>
      <c r="B168" s="72">
        <v>12308</v>
      </c>
      <c r="C168" s="72">
        <v>19003.94</v>
      </c>
      <c r="D168" s="72">
        <v>10550</v>
      </c>
      <c r="E168" s="72">
        <v>5173</v>
      </c>
      <c r="F168" s="8">
        <f t="shared" si="4"/>
        <v>-0.5096682464454977</v>
      </c>
    </row>
    <row r="169" spans="1:6" ht="19.5" customHeight="1" thickBot="1">
      <c r="A169" s="9" t="s">
        <v>251</v>
      </c>
      <c r="B169" s="72">
        <v>10000</v>
      </c>
      <c r="C169" s="57">
        <v>10000</v>
      </c>
      <c r="D169" s="72">
        <v>10000</v>
      </c>
      <c r="E169" s="72">
        <v>10000</v>
      </c>
      <c r="F169" s="8">
        <f t="shared" si="4"/>
        <v>0</v>
      </c>
    </row>
    <row r="170" spans="1:6" ht="19.5" customHeight="1" thickBot="1">
      <c r="A170" s="9" t="s">
        <v>43</v>
      </c>
      <c r="B170" s="70">
        <v>2314</v>
      </c>
      <c r="C170" s="12">
        <v>2313.7</v>
      </c>
      <c r="D170" s="70">
        <v>1790</v>
      </c>
      <c r="E170" s="70">
        <v>1438</v>
      </c>
      <c r="F170" s="8">
        <f t="shared" si="4"/>
        <v>-0.19664804469273742</v>
      </c>
    </row>
    <row r="171" spans="1:6" ht="19.5" customHeight="1" thickBot="1">
      <c r="A171" s="13" t="s">
        <v>252</v>
      </c>
      <c r="B171" s="74">
        <v>50121</v>
      </c>
      <c r="C171" s="57">
        <v>50121</v>
      </c>
      <c r="D171" s="74">
        <v>50121</v>
      </c>
      <c r="E171" s="74">
        <v>0</v>
      </c>
      <c r="F171" s="8">
        <f t="shared" si="4"/>
        <v>-1</v>
      </c>
    </row>
    <row r="172" spans="1:6" ht="19.5" customHeight="1" thickBot="1">
      <c r="A172" s="13" t="s">
        <v>133</v>
      </c>
      <c r="B172" s="75">
        <v>1834</v>
      </c>
      <c r="C172" s="57">
        <v>1859.54</v>
      </c>
      <c r="D172" s="75">
        <v>917</v>
      </c>
      <c r="E172" s="75">
        <v>0</v>
      </c>
      <c r="F172" s="8">
        <f t="shared" si="4"/>
        <v>-1</v>
      </c>
    </row>
    <row r="173" spans="1:6" ht="19.5" customHeight="1">
      <c r="A173" s="13" t="s">
        <v>381</v>
      </c>
      <c r="B173" s="202"/>
      <c r="C173" s="11"/>
      <c r="D173" s="202"/>
      <c r="E173" s="202">
        <v>10000</v>
      </c>
      <c r="F173" s="8"/>
    </row>
    <row r="174" spans="1:6" ht="19.5" customHeight="1" thickBot="1">
      <c r="A174" s="2" t="s">
        <v>253</v>
      </c>
      <c r="B174" s="37">
        <v>28500</v>
      </c>
      <c r="C174" s="11">
        <v>28500</v>
      </c>
      <c r="D174" s="37">
        <v>28500</v>
      </c>
      <c r="E174" s="37">
        <v>46395</v>
      </c>
      <c r="F174" s="8">
        <f t="shared" si="4"/>
        <v>0.6278947368421053</v>
      </c>
    </row>
    <row r="175" spans="1:8" ht="19.5" customHeight="1" thickBot="1" thickTop="1">
      <c r="A175" s="4" t="s">
        <v>94</v>
      </c>
      <c r="B175" s="27">
        <f>SUM(B144:B174)</f>
        <v>296594.43</v>
      </c>
      <c r="C175" s="27">
        <f>SUM(C144:C174)</f>
        <v>279665.39</v>
      </c>
      <c r="D175" s="27">
        <f>SUM(D144:D174)</f>
        <v>336224</v>
      </c>
      <c r="E175" s="27">
        <f>SUM(E144:E174)</f>
        <v>315971.25</v>
      </c>
      <c r="F175" s="8">
        <f t="shared" si="4"/>
        <v>-0.06023588441039307</v>
      </c>
      <c r="G175" s="66"/>
      <c r="H175" s="66"/>
    </row>
    <row r="176" spans="1:6" ht="19.5" customHeight="1" thickTop="1">
      <c r="A176" s="4"/>
      <c r="B176" s="67"/>
      <c r="C176" s="69"/>
      <c r="D176" s="67"/>
      <c r="E176" s="67"/>
      <c r="F176" s="8"/>
    </row>
    <row r="177" spans="1:6" ht="19.5" customHeight="1">
      <c r="A177" s="24" t="s">
        <v>95</v>
      </c>
      <c r="F177" s="8"/>
    </row>
    <row r="178" spans="1:10" s="13" customFormat="1" ht="19.5" customHeight="1" thickBot="1">
      <c r="A178" s="9" t="s">
        <v>254</v>
      </c>
      <c r="B178" s="42">
        <v>2500</v>
      </c>
      <c r="C178" s="12">
        <v>2701.8</v>
      </c>
      <c r="D178" s="42">
        <v>2800</v>
      </c>
      <c r="E178" s="42">
        <v>2800</v>
      </c>
      <c r="F178" s="8">
        <f t="shared" si="4"/>
        <v>0</v>
      </c>
      <c r="G178" s="66"/>
      <c r="H178" s="66"/>
      <c r="I178" s="66"/>
      <c r="J178" s="66"/>
    </row>
    <row r="179" spans="1:6" ht="19.5" customHeight="1" thickBot="1">
      <c r="A179" s="9" t="s">
        <v>44</v>
      </c>
      <c r="B179" s="42">
        <v>192.5</v>
      </c>
      <c r="C179" s="57">
        <v>192.78</v>
      </c>
      <c r="D179" s="42">
        <v>215.6</v>
      </c>
      <c r="E179" s="42">
        <v>193</v>
      </c>
      <c r="F179" s="8">
        <f t="shared" si="4"/>
        <v>-0.10482374768089052</v>
      </c>
    </row>
    <row r="180" spans="1:6" ht="19.5" customHeight="1" thickBot="1">
      <c r="A180" s="9" t="s">
        <v>378</v>
      </c>
      <c r="B180" s="42">
        <v>100</v>
      </c>
      <c r="C180" s="57"/>
      <c r="D180" s="42">
        <v>700</v>
      </c>
      <c r="E180" s="42">
        <v>700</v>
      </c>
      <c r="F180" s="8">
        <f t="shared" si="4"/>
        <v>0</v>
      </c>
    </row>
    <row r="181" spans="1:6" ht="19.5" customHeight="1" thickBot="1">
      <c r="A181" s="19" t="s">
        <v>255</v>
      </c>
      <c r="B181" s="70">
        <v>0</v>
      </c>
      <c r="C181" s="57"/>
      <c r="D181" s="70">
        <v>562</v>
      </c>
      <c r="E181" s="70">
        <v>534</v>
      </c>
      <c r="F181" s="8">
        <f t="shared" si="4"/>
        <v>-0.0498220640569395</v>
      </c>
    </row>
    <row r="182" spans="1:6" ht="19.5" customHeight="1" thickBot="1">
      <c r="A182" s="9" t="s">
        <v>45</v>
      </c>
      <c r="B182" s="42">
        <v>700</v>
      </c>
      <c r="C182" s="57">
        <v>659.11</v>
      </c>
      <c r="D182" s="42">
        <v>700</v>
      </c>
      <c r="E182" s="42">
        <v>700</v>
      </c>
      <c r="F182" s="8">
        <f t="shared" si="4"/>
        <v>0</v>
      </c>
    </row>
    <row r="183" spans="1:6" ht="19.5" customHeight="1" thickBot="1">
      <c r="A183" s="9" t="s">
        <v>46</v>
      </c>
      <c r="B183" s="42">
        <v>1300</v>
      </c>
      <c r="C183" s="57">
        <v>1273.88</v>
      </c>
      <c r="D183" s="42">
        <v>1300</v>
      </c>
      <c r="E183" s="42">
        <v>1300</v>
      </c>
      <c r="F183" s="8">
        <f t="shared" si="4"/>
        <v>0</v>
      </c>
    </row>
    <row r="184" spans="1:6" ht="19.5" customHeight="1" thickBot="1">
      <c r="A184" s="9" t="s">
        <v>256</v>
      </c>
      <c r="B184" s="42">
        <v>1900</v>
      </c>
      <c r="C184" s="57">
        <v>1474.06</v>
      </c>
      <c r="D184" s="42">
        <v>1300</v>
      </c>
      <c r="E184" s="42">
        <v>1500</v>
      </c>
      <c r="F184" s="8">
        <f t="shared" si="4"/>
        <v>0.15384615384615385</v>
      </c>
    </row>
    <row r="185" spans="1:6" ht="19.5" customHeight="1" thickBot="1">
      <c r="A185" s="9" t="s">
        <v>257</v>
      </c>
      <c r="B185" s="42">
        <v>4000</v>
      </c>
      <c r="C185" s="57">
        <v>4554.36</v>
      </c>
      <c r="D185" s="42">
        <v>1500</v>
      </c>
      <c r="E185" s="42">
        <v>1500</v>
      </c>
      <c r="F185" s="8">
        <f t="shared" si="4"/>
        <v>0</v>
      </c>
    </row>
    <row r="186" spans="1:6" ht="19.5" customHeight="1" thickBot="1">
      <c r="A186" s="9" t="s">
        <v>258</v>
      </c>
      <c r="B186" s="42">
        <v>1000</v>
      </c>
      <c r="C186" s="57">
        <v>488.76</v>
      </c>
      <c r="D186" s="42">
        <v>1000</v>
      </c>
      <c r="E186" s="42">
        <v>1000</v>
      </c>
      <c r="F186" s="8">
        <f t="shared" si="4"/>
        <v>0</v>
      </c>
    </row>
    <row r="187" spans="1:6" ht="19.5" customHeight="1" thickBot="1">
      <c r="A187" s="9" t="s">
        <v>259</v>
      </c>
      <c r="B187" s="42">
        <v>1500</v>
      </c>
      <c r="C187" s="57">
        <v>746.81</v>
      </c>
      <c r="D187" s="42">
        <v>4000</v>
      </c>
      <c r="E187" s="42">
        <v>4000</v>
      </c>
      <c r="F187" s="8">
        <f t="shared" si="4"/>
        <v>0</v>
      </c>
    </row>
    <row r="188" spans="1:6" ht="19.5" customHeight="1" thickBot="1">
      <c r="A188" s="13" t="s">
        <v>344</v>
      </c>
      <c r="B188" s="42">
        <v>500</v>
      </c>
      <c r="C188" s="57">
        <v>60</v>
      </c>
      <c r="D188" s="42">
        <v>500</v>
      </c>
      <c r="E188" s="42">
        <v>500</v>
      </c>
      <c r="F188" s="8">
        <f t="shared" si="4"/>
        <v>0</v>
      </c>
    </row>
    <row r="189" spans="1:6" ht="19.5" customHeight="1" thickBot="1">
      <c r="A189" s="9" t="s">
        <v>260</v>
      </c>
      <c r="B189" s="42">
        <v>500</v>
      </c>
      <c r="C189" s="57"/>
      <c r="D189" s="42">
        <v>500</v>
      </c>
      <c r="E189" s="42">
        <v>500</v>
      </c>
      <c r="F189" s="8">
        <f t="shared" si="4"/>
        <v>0</v>
      </c>
    </row>
    <row r="190" spans="1:6" ht="19.5" customHeight="1" thickBot="1">
      <c r="A190" s="9" t="s">
        <v>383</v>
      </c>
      <c r="B190" s="42"/>
      <c r="C190" s="57"/>
      <c r="D190" s="42"/>
      <c r="E190" s="198">
        <v>611</v>
      </c>
      <c r="F190" s="8"/>
    </row>
    <row r="191" spans="1:6" ht="19.5" customHeight="1" thickBot="1">
      <c r="A191" s="9" t="s">
        <v>261</v>
      </c>
      <c r="B191" s="43">
        <v>600</v>
      </c>
      <c r="C191" s="57">
        <v>1500</v>
      </c>
      <c r="D191" s="43">
        <v>600</v>
      </c>
      <c r="E191" s="43">
        <v>750</v>
      </c>
      <c r="F191" s="8">
        <f t="shared" si="4"/>
        <v>0.25</v>
      </c>
    </row>
    <row r="192" spans="1:6" ht="19.5" customHeight="1" thickBot="1">
      <c r="A192" s="2" t="s">
        <v>262</v>
      </c>
      <c r="B192" s="157">
        <v>46465</v>
      </c>
      <c r="C192" s="158">
        <v>46465</v>
      </c>
      <c r="D192" s="157">
        <v>46465</v>
      </c>
      <c r="E192" s="161">
        <v>0</v>
      </c>
      <c r="F192" s="8">
        <f t="shared" si="4"/>
        <v>-1</v>
      </c>
    </row>
    <row r="193" spans="1:6" ht="19.5" customHeight="1" thickBot="1">
      <c r="A193" s="2" t="s">
        <v>141</v>
      </c>
      <c r="B193" s="77">
        <v>500</v>
      </c>
      <c r="C193" s="84">
        <v>0</v>
      </c>
      <c r="D193" s="84">
        <v>0</v>
      </c>
      <c r="E193" s="84">
        <v>0</v>
      </c>
      <c r="F193" s="8">
        <v>0</v>
      </c>
    </row>
    <row r="194" spans="1:6" ht="19.5" customHeight="1" thickBot="1" thickTop="1">
      <c r="A194" s="189" t="s">
        <v>96</v>
      </c>
      <c r="B194" s="44">
        <f>SUM(B178:B193)</f>
        <v>61757.5</v>
      </c>
      <c r="C194" s="27">
        <f>SUM(C178:C193)</f>
        <v>60116.56</v>
      </c>
      <c r="D194" s="44">
        <f>SUM(D178:D193)</f>
        <v>62142.6</v>
      </c>
      <c r="E194" s="44">
        <f>SUM(E178:E193)</f>
        <v>16588</v>
      </c>
      <c r="F194" s="8">
        <f t="shared" si="4"/>
        <v>-0.733065562110372</v>
      </c>
    </row>
    <row r="195" spans="1:6" ht="19.5" customHeight="1" thickTop="1">
      <c r="A195" s="4"/>
      <c r="B195" s="67"/>
      <c r="C195" s="69"/>
      <c r="D195" s="67"/>
      <c r="E195" s="67"/>
      <c r="F195" s="8"/>
    </row>
    <row r="196" spans="1:6" ht="19.5" customHeight="1">
      <c r="A196" s="24" t="s">
        <v>125</v>
      </c>
      <c r="C196" s="28"/>
      <c r="F196" s="8"/>
    </row>
    <row r="197" spans="1:6" ht="19.5" customHeight="1" thickBot="1">
      <c r="A197" s="13" t="s">
        <v>146</v>
      </c>
      <c r="B197" s="70">
        <v>500</v>
      </c>
      <c r="C197" s="12">
        <v>500</v>
      </c>
      <c r="D197" s="70">
        <v>500</v>
      </c>
      <c r="E197" s="70">
        <v>500</v>
      </c>
      <c r="F197" s="8">
        <f t="shared" si="4"/>
        <v>0</v>
      </c>
    </row>
    <row r="198" spans="1:6" ht="19.5" customHeight="1" thickBot="1">
      <c r="A198" s="13" t="s">
        <v>132</v>
      </c>
      <c r="B198" s="70">
        <v>2000</v>
      </c>
      <c r="C198" s="12">
        <v>0</v>
      </c>
      <c r="D198" s="70">
        <v>0</v>
      </c>
      <c r="E198" s="70">
        <v>2000</v>
      </c>
      <c r="F198" s="8">
        <v>1</v>
      </c>
    </row>
    <row r="199" spans="1:6" ht="19.5" customHeight="1" thickBot="1">
      <c r="A199" s="13" t="s">
        <v>352</v>
      </c>
      <c r="B199" s="37">
        <v>0</v>
      </c>
      <c r="C199" s="12">
        <v>0</v>
      </c>
      <c r="D199" s="37">
        <v>200</v>
      </c>
      <c r="E199" s="37">
        <v>200</v>
      </c>
      <c r="F199" s="8">
        <f t="shared" si="4"/>
        <v>0</v>
      </c>
    </row>
    <row r="200" spans="1:6" ht="19.5" customHeight="1" thickBot="1">
      <c r="A200" s="13" t="s">
        <v>145</v>
      </c>
      <c r="B200" s="73">
        <v>3200</v>
      </c>
      <c r="C200" s="57">
        <v>3200</v>
      </c>
      <c r="D200" s="73">
        <v>3340</v>
      </c>
      <c r="E200" s="73">
        <v>3340</v>
      </c>
      <c r="F200" s="8">
        <f t="shared" si="4"/>
        <v>0</v>
      </c>
    </row>
    <row r="201" spans="1:6" ht="19.5" customHeight="1" thickBot="1">
      <c r="A201" s="13" t="s">
        <v>144</v>
      </c>
      <c r="B201" s="72">
        <v>1000</v>
      </c>
      <c r="C201" s="57"/>
      <c r="D201" s="72">
        <v>1000</v>
      </c>
      <c r="E201" s="72">
        <v>1000</v>
      </c>
      <c r="F201" s="8">
        <f t="shared" si="4"/>
        <v>0</v>
      </c>
    </row>
    <row r="202" spans="1:6" ht="19.5" customHeight="1" thickBot="1">
      <c r="A202" s="9" t="s">
        <v>48</v>
      </c>
      <c r="B202" s="70">
        <v>400</v>
      </c>
      <c r="C202" s="12">
        <v>400</v>
      </c>
      <c r="D202" s="70">
        <v>400</v>
      </c>
      <c r="E202" s="70">
        <v>400</v>
      </c>
      <c r="F202" s="8">
        <f aca="true" t="shared" si="5" ref="F202:F216">(E202-D202)/D202</f>
        <v>0</v>
      </c>
    </row>
    <row r="203" spans="1:6" ht="19.5" customHeight="1" thickBot="1">
      <c r="A203" s="9" t="s">
        <v>49</v>
      </c>
      <c r="B203" s="43">
        <v>74984</v>
      </c>
      <c r="C203" s="1">
        <v>74984</v>
      </c>
      <c r="D203" s="43">
        <v>76483</v>
      </c>
      <c r="E203" s="43">
        <v>78012</v>
      </c>
      <c r="F203" s="8">
        <f t="shared" si="5"/>
        <v>0.01999137063138214</v>
      </c>
    </row>
    <row r="204" spans="1:6" ht="19.5" customHeight="1" thickBot="1">
      <c r="A204" s="9" t="s">
        <v>50</v>
      </c>
      <c r="B204" s="70">
        <v>4100</v>
      </c>
      <c r="C204" s="57">
        <v>4100</v>
      </c>
      <c r="D204" s="123">
        <v>4100</v>
      </c>
      <c r="E204" s="123">
        <v>0</v>
      </c>
      <c r="F204" s="8">
        <f t="shared" si="5"/>
        <v>-1</v>
      </c>
    </row>
    <row r="205" spans="1:6" ht="19.5" customHeight="1" thickBot="1">
      <c r="A205" s="9" t="s">
        <v>51</v>
      </c>
      <c r="B205" s="42">
        <v>1000</v>
      </c>
      <c r="C205" s="57">
        <v>843.92</v>
      </c>
      <c r="D205" s="42">
        <v>1100</v>
      </c>
      <c r="E205" s="42">
        <v>1100</v>
      </c>
      <c r="F205" s="8">
        <f t="shared" si="5"/>
        <v>0</v>
      </c>
    </row>
    <row r="206" spans="1:6" ht="19.5" customHeight="1" thickBot="1">
      <c r="A206" s="9" t="s">
        <v>153</v>
      </c>
      <c r="B206" s="70">
        <v>9693</v>
      </c>
      <c r="C206" s="57">
        <v>9693</v>
      </c>
      <c r="D206" s="70">
        <v>9693</v>
      </c>
      <c r="E206" s="70">
        <v>9693</v>
      </c>
      <c r="F206" s="8">
        <f t="shared" si="5"/>
        <v>0</v>
      </c>
    </row>
    <row r="207" spans="1:6" ht="19.5" customHeight="1" thickBot="1">
      <c r="A207" s="13" t="s">
        <v>345</v>
      </c>
      <c r="B207" s="70">
        <v>375</v>
      </c>
      <c r="C207" s="57"/>
      <c r="D207" s="70">
        <v>375</v>
      </c>
      <c r="E207" s="70">
        <v>375</v>
      </c>
      <c r="F207" s="8">
        <f t="shared" si="5"/>
        <v>0</v>
      </c>
    </row>
    <row r="208" spans="1:6" ht="19.5" customHeight="1" thickBot="1">
      <c r="A208" s="9" t="s">
        <v>114</v>
      </c>
      <c r="B208" s="43">
        <v>100</v>
      </c>
      <c r="C208" s="57">
        <v>100</v>
      </c>
      <c r="D208" s="43">
        <v>200</v>
      </c>
      <c r="E208" s="43">
        <v>200</v>
      </c>
      <c r="F208" s="8">
        <f t="shared" si="5"/>
        <v>0</v>
      </c>
    </row>
    <row r="209" spans="1:6" ht="19.5" customHeight="1" thickBot="1">
      <c r="A209" s="13" t="s">
        <v>127</v>
      </c>
      <c r="B209" s="72">
        <v>1000</v>
      </c>
      <c r="C209" s="57">
        <v>1000</v>
      </c>
      <c r="D209" s="72">
        <v>1000</v>
      </c>
      <c r="E209" s="72">
        <v>1000</v>
      </c>
      <c r="F209" s="8">
        <f t="shared" si="5"/>
        <v>0</v>
      </c>
    </row>
    <row r="210" spans="1:6" ht="19.5" customHeight="1" thickBot="1">
      <c r="A210" s="13" t="s">
        <v>128</v>
      </c>
      <c r="B210" s="73">
        <v>800</v>
      </c>
      <c r="C210" s="18">
        <v>800</v>
      </c>
      <c r="D210" s="73">
        <v>20000</v>
      </c>
      <c r="E210" s="73">
        <v>3000</v>
      </c>
      <c r="F210" s="8">
        <f t="shared" si="5"/>
        <v>-0.85</v>
      </c>
    </row>
    <row r="211" spans="1:6" ht="19.5" customHeight="1" thickBot="1">
      <c r="A211" s="13" t="s">
        <v>353</v>
      </c>
      <c r="B211" s="73">
        <v>0</v>
      </c>
      <c r="C211" s="18">
        <v>2500</v>
      </c>
      <c r="D211" s="73">
        <v>1200</v>
      </c>
      <c r="E211" s="73">
        <v>1000</v>
      </c>
      <c r="F211" s="8">
        <f t="shared" si="5"/>
        <v>-0.16666666666666666</v>
      </c>
    </row>
    <row r="212" spans="1:6" ht="19.5" customHeight="1" thickBot="1">
      <c r="A212" s="2" t="s">
        <v>52</v>
      </c>
      <c r="B212" s="72">
        <v>7505</v>
      </c>
      <c r="C212" s="57">
        <v>7505</v>
      </c>
      <c r="D212" s="72">
        <v>7736</v>
      </c>
      <c r="E212" s="72">
        <v>7719</v>
      </c>
      <c r="F212" s="8">
        <f t="shared" si="5"/>
        <v>-0.0021975180972078593</v>
      </c>
    </row>
    <row r="213" spans="1:6" ht="19.5" customHeight="1" thickBot="1">
      <c r="A213" s="9" t="s">
        <v>113</v>
      </c>
      <c r="B213" s="43">
        <v>1000</v>
      </c>
      <c r="C213" s="57">
        <v>1000</v>
      </c>
      <c r="D213" s="72">
        <v>1000</v>
      </c>
      <c r="E213" s="72">
        <v>1000</v>
      </c>
      <c r="F213" s="8">
        <f t="shared" si="5"/>
        <v>0</v>
      </c>
    </row>
    <row r="214" spans="1:6" ht="19.5" customHeight="1" thickBot="1" thickTop="1">
      <c r="A214" s="29" t="s">
        <v>97</v>
      </c>
      <c r="B214" s="44">
        <f>SUM(B197:B213)</f>
        <v>107657</v>
      </c>
      <c r="C214" s="27">
        <f>SUM(C197:C213)</f>
        <v>106625.92</v>
      </c>
      <c r="D214" s="44">
        <f>SUM(D197:D213)</f>
        <v>128327</v>
      </c>
      <c r="E214" s="44">
        <f>SUM(E197:E213)</f>
        <v>110539</v>
      </c>
      <c r="F214" s="8">
        <f t="shared" si="5"/>
        <v>-0.1386146329299368</v>
      </c>
    </row>
    <row r="215" spans="2:6" ht="19.5" customHeight="1" thickBot="1">
      <c r="B215" s="51"/>
      <c r="C215" s="31"/>
      <c r="D215" s="51"/>
      <c r="E215" s="51"/>
      <c r="F215" s="8"/>
    </row>
    <row r="216" spans="1:6" ht="19.5" customHeight="1" thickBot="1">
      <c r="A216" s="33" t="s">
        <v>90</v>
      </c>
      <c r="B216" s="52">
        <f>+B49+B57+B77+B118+B141+B175+B194+B214</f>
        <v>2196025.8200000003</v>
      </c>
      <c r="C216" s="34">
        <f>+C49+C57+C77+C118+C141+C175+C194+C214</f>
        <v>2029293.88</v>
      </c>
      <c r="D216" s="52">
        <f>+D49+D57+D77+D118+D141+D175+D194+D214</f>
        <v>2309272.61</v>
      </c>
      <c r="E216" s="52">
        <f>+E49+E57+E77+E118+E141+E175+E194+E214</f>
        <v>2421797.25</v>
      </c>
      <c r="F216" s="8">
        <f t="shared" si="5"/>
        <v>0.048727308985836944</v>
      </c>
    </row>
    <row r="217" spans="1:6" ht="19.5" customHeight="1">
      <c r="A217" s="24"/>
      <c r="B217" s="53"/>
      <c r="C217" s="24"/>
      <c r="D217" s="53"/>
      <c r="E217" s="53"/>
      <c r="F217" s="8"/>
    </row>
    <row r="218" spans="1:6" ht="19.5" customHeight="1">
      <c r="A218" s="24" t="s">
        <v>53</v>
      </c>
      <c r="F218" s="8"/>
    </row>
    <row r="219" spans="1:6" ht="19.5" customHeight="1" thickBot="1">
      <c r="A219" s="7" t="s">
        <v>263</v>
      </c>
      <c r="B219" s="70">
        <v>305766.88</v>
      </c>
      <c r="C219" s="12">
        <v>289575.85</v>
      </c>
      <c r="D219" s="70">
        <v>305918.08</v>
      </c>
      <c r="E219" s="70">
        <v>305384</v>
      </c>
      <c r="F219" s="8">
        <f aca="true" t="shared" si="6" ref="F219:F264">(E219-D219)/D219</f>
        <v>-0.0017458268566539652</v>
      </c>
    </row>
    <row r="220" spans="1:6" ht="19.5" customHeight="1" thickBot="1">
      <c r="A220" s="7" t="s">
        <v>264</v>
      </c>
      <c r="B220" s="70">
        <v>10000</v>
      </c>
      <c r="C220" s="57">
        <v>12244.26</v>
      </c>
      <c r="D220" s="70">
        <v>12500</v>
      </c>
      <c r="E220" s="70">
        <v>12250</v>
      </c>
      <c r="F220" s="8">
        <f t="shared" si="6"/>
        <v>-0.02</v>
      </c>
    </row>
    <row r="221" spans="1:10" s="24" customFormat="1" ht="18.75" customHeight="1" thickBot="1">
      <c r="A221" s="2" t="s">
        <v>78</v>
      </c>
      <c r="B221" s="70">
        <v>30000</v>
      </c>
      <c r="C221" s="57">
        <v>35902.16</v>
      </c>
      <c r="D221" s="70">
        <v>45000</v>
      </c>
      <c r="E221" s="70">
        <v>45000</v>
      </c>
      <c r="F221" s="8">
        <f t="shared" si="6"/>
        <v>0</v>
      </c>
      <c r="G221" s="53"/>
      <c r="H221" s="53"/>
      <c r="I221" s="53"/>
      <c r="J221" s="53"/>
    </row>
    <row r="222" spans="1:10" s="24" customFormat="1" ht="18.75" customHeight="1" thickBot="1">
      <c r="A222" s="2" t="s">
        <v>54</v>
      </c>
      <c r="B222" s="70">
        <v>26624.06</v>
      </c>
      <c r="C222" s="57">
        <v>25822.58</v>
      </c>
      <c r="D222" s="70">
        <v>27983</v>
      </c>
      <c r="E222" s="70">
        <v>27942</v>
      </c>
      <c r="F222" s="8">
        <f t="shared" si="6"/>
        <v>-0.001465175284994461</v>
      </c>
      <c r="G222" s="53"/>
      <c r="H222" s="53"/>
      <c r="I222" s="65"/>
      <c r="J222" s="53"/>
    </row>
    <row r="223" spans="1:6" ht="19.5" customHeight="1" thickBot="1">
      <c r="A223" s="7" t="s">
        <v>265</v>
      </c>
      <c r="B223" s="70">
        <v>18673</v>
      </c>
      <c r="C223" s="57">
        <v>19073.42</v>
      </c>
      <c r="D223" s="70">
        <v>21055</v>
      </c>
      <c r="E223" s="70">
        <v>21899</v>
      </c>
      <c r="F223" s="8">
        <f t="shared" si="6"/>
        <v>0.04008549038233199</v>
      </c>
    </row>
    <row r="224" spans="1:6" ht="19.5" customHeight="1" thickBot="1">
      <c r="A224" s="7" t="s">
        <v>266</v>
      </c>
      <c r="B224" s="70">
        <v>87645</v>
      </c>
      <c r="C224" s="57">
        <v>67454.45</v>
      </c>
      <c r="D224" s="70">
        <v>67959</v>
      </c>
      <c r="E224" s="70">
        <v>50844</v>
      </c>
      <c r="F224" s="8">
        <f t="shared" si="6"/>
        <v>-0.2518430229991613</v>
      </c>
    </row>
    <row r="225" spans="1:9" ht="19.5" customHeight="1" thickBot="1">
      <c r="A225" s="7" t="s">
        <v>267</v>
      </c>
      <c r="B225" s="70">
        <v>1939</v>
      </c>
      <c r="C225" s="57">
        <v>1951.51</v>
      </c>
      <c r="D225" s="70">
        <v>1994</v>
      </c>
      <c r="E225" s="70">
        <v>1835</v>
      </c>
      <c r="F225" s="8">
        <f t="shared" si="6"/>
        <v>-0.07973921765295888</v>
      </c>
      <c r="I225" s="41"/>
    </row>
    <row r="226" spans="1:6" ht="19.5" customHeight="1" thickBot="1">
      <c r="A226" s="2" t="s">
        <v>55</v>
      </c>
      <c r="B226" s="70">
        <v>3000</v>
      </c>
      <c r="C226" s="57">
        <v>2802.48</v>
      </c>
      <c r="D226" s="70">
        <v>3000</v>
      </c>
      <c r="E226" s="70">
        <v>3000</v>
      </c>
      <c r="F226" s="8">
        <f t="shared" si="6"/>
        <v>0</v>
      </c>
    </row>
    <row r="227" spans="1:6" ht="19.5" customHeight="1" thickBot="1">
      <c r="A227" s="7" t="s">
        <v>268</v>
      </c>
      <c r="B227" s="70">
        <v>1000</v>
      </c>
      <c r="C227" s="57">
        <v>519.37</v>
      </c>
      <c r="D227" s="70">
        <v>1000</v>
      </c>
      <c r="E227" s="70">
        <v>1000</v>
      </c>
      <c r="F227" s="8">
        <f t="shared" si="6"/>
        <v>0</v>
      </c>
    </row>
    <row r="228" spans="1:6" ht="19.5" customHeight="1" thickBot="1">
      <c r="A228" s="7" t="s">
        <v>111</v>
      </c>
      <c r="B228" s="70">
        <v>0</v>
      </c>
      <c r="C228" s="57">
        <v>39.1</v>
      </c>
      <c r="D228" s="70">
        <v>200</v>
      </c>
      <c r="E228" s="70">
        <v>200</v>
      </c>
      <c r="F228" s="8">
        <f t="shared" si="6"/>
        <v>0</v>
      </c>
    </row>
    <row r="229" spans="1:6" ht="19.5" customHeight="1" thickBot="1">
      <c r="A229" s="2" t="s">
        <v>56</v>
      </c>
      <c r="B229" s="70">
        <v>2400</v>
      </c>
      <c r="C229" s="57">
        <v>2724.45</v>
      </c>
      <c r="D229" s="70">
        <v>2400</v>
      </c>
      <c r="E229" s="70">
        <v>2724</v>
      </c>
      <c r="F229" s="8">
        <f t="shared" si="6"/>
        <v>0.135</v>
      </c>
    </row>
    <row r="230" spans="1:6" ht="19.5" customHeight="1" thickBot="1">
      <c r="A230" s="7" t="s">
        <v>269</v>
      </c>
      <c r="B230" s="70">
        <v>400</v>
      </c>
      <c r="C230" s="57">
        <v>210</v>
      </c>
      <c r="D230" s="70">
        <v>200</v>
      </c>
      <c r="E230" s="70">
        <v>200</v>
      </c>
      <c r="F230" s="8">
        <f t="shared" si="6"/>
        <v>0</v>
      </c>
    </row>
    <row r="231" spans="1:6" ht="19.5" customHeight="1" thickBot="1">
      <c r="A231" s="13" t="s">
        <v>164</v>
      </c>
      <c r="B231" s="72">
        <v>0</v>
      </c>
      <c r="C231" s="57">
        <v>0</v>
      </c>
      <c r="D231" s="72">
        <v>42404</v>
      </c>
      <c r="E231" s="195">
        <v>42093</v>
      </c>
      <c r="F231" s="8">
        <f t="shared" si="6"/>
        <v>-0.007334213753419489</v>
      </c>
    </row>
    <row r="232" spans="1:6" ht="19.5" customHeight="1" thickBot="1">
      <c r="A232" s="2" t="s">
        <v>57</v>
      </c>
      <c r="B232" s="70">
        <v>8000</v>
      </c>
      <c r="C232" s="12">
        <v>4917.46</v>
      </c>
      <c r="D232" s="70">
        <v>8000</v>
      </c>
      <c r="E232" s="70">
        <v>8000</v>
      </c>
      <c r="F232" s="8">
        <f t="shared" si="6"/>
        <v>0</v>
      </c>
    </row>
    <row r="233" spans="1:6" ht="19.5" customHeight="1" thickBot="1">
      <c r="A233" s="2" t="s">
        <v>58</v>
      </c>
      <c r="B233" s="70">
        <v>2000</v>
      </c>
      <c r="C233" s="57">
        <v>1930.57</v>
      </c>
      <c r="D233" s="70">
        <v>2000</v>
      </c>
      <c r="E233" s="70">
        <v>2000</v>
      </c>
      <c r="F233" s="8">
        <f t="shared" si="6"/>
        <v>0</v>
      </c>
    </row>
    <row r="234" spans="1:6" ht="19.5" customHeight="1" thickBot="1">
      <c r="A234" s="2" t="s">
        <v>59</v>
      </c>
      <c r="B234" s="70">
        <v>2200</v>
      </c>
      <c r="C234" s="57">
        <v>2036.93</v>
      </c>
      <c r="D234" s="70">
        <v>2200</v>
      </c>
      <c r="E234" s="70">
        <v>2200</v>
      </c>
      <c r="F234" s="8">
        <f t="shared" si="6"/>
        <v>0</v>
      </c>
    </row>
    <row r="235" spans="1:6" ht="19.5" customHeight="1" thickBot="1">
      <c r="A235" s="7" t="s">
        <v>270</v>
      </c>
      <c r="B235" s="70">
        <v>1100</v>
      </c>
      <c r="C235" s="57">
        <v>1253.44</v>
      </c>
      <c r="D235" s="70">
        <v>1000</v>
      </c>
      <c r="E235" s="70">
        <v>1200</v>
      </c>
      <c r="F235" s="8">
        <f t="shared" si="6"/>
        <v>0.2</v>
      </c>
    </row>
    <row r="236" spans="1:6" ht="19.5" customHeight="1" thickBot="1">
      <c r="A236" s="2" t="s">
        <v>60</v>
      </c>
      <c r="B236" s="70">
        <v>7000</v>
      </c>
      <c r="C236" s="57">
        <v>4775.56</v>
      </c>
      <c r="D236" s="70">
        <v>47000</v>
      </c>
      <c r="E236" s="70">
        <v>7000</v>
      </c>
      <c r="F236" s="8">
        <f t="shared" si="6"/>
        <v>-0.851063829787234</v>
      </c>
    </row>
    <row r="237" spans="1:6" ht="19.5" customHeight="1" thickBot="1">
      <c r="A237" s="7" t="s">
        <v>271</v>
      </c>
      <c r="B237" s="70">
        <v>15500</v>
      </c>
      <c r="C237" s="57">
        <v>18332.16</v>
      </c>
      <c r="D237" s="70">
        <v>17000</v>
      </c>
      <c r="E237" s="70">
        <v>18000</v>
      </c>
      <c r="F237" s="8">
        <f t="shared" si="6"/>
        <v>0.058823529411764705</v>
      </c>
    </row>
    <row r="238" spans="1:6" ht="19.5" customHeight="1" thickBot="1">
      <c r="A238" s="2" t="s">
        <v>61</v>
      </c>
      <c r="B238" s="70">
        <v>600</v>
      </c>
      <c r="C238" s="57">
        <v>726</v>
      </c>
      <c r="D238" s="70">
        <v>600</v>
      </c>
      <c r="E238" s="70">
        <v>600</v>
      </c>
      <c r="F238" s="8">
        <f t="shared" si="6"/>
        <v>0</v>
      </c>
    </row>
    <row r="239" spans="1:6" ht="19.5" customHeight="1" thickBot="1">
      <c r="A239" s="7" t="s">
        <v>272</v>
      </c>
      <c r="B239" s="70">
        <v>300</v>
      </c>
      <c r="C239" s="57">
        <v>0</v>
      </c>
      <c r="D239" s="70">
        <v>300</v>
      </c>
      <c r="E239" s="70">
        <v>300</v>
      </c>
      <c r="F239" s="8">
        <f t="shared" si="6"/>
        <v>0</v>
      </c>
    </row>
    <row r="240" spans="1:6" ht="19.5" customHeight="1" thickBot="1">
      <c r="A240" s="2" t="s">
        <v>62</v>
      </c>
      <c r="B240" s="70">
        <v>3500</v>
      </c>
      <c r="C240" s="57">
        <v>3949.35</v>
      </c>
      <c r="D240" s="70">
        <v>5000</v>
      </c>
      <c r="E240" s="70">
        <v>5000</v>
      </c>
      <c r="F240" s="8">
        <f t="shared" si="6"/>
        <v>0</v>
      </c>
    </row>
    <row r="241" spans="1:6" ht="19.5" customHeight="1" thickBot="1">
      <c r="A241" s="7" t="s">
        <v>273</v>
      </c>
      <c r="B241" s="70">
        <v>45000</v>
      </c>
      <c r="C241" s="57">
        <v>34352.91</v>
      </c>
      <c r="D241" s="70">
        <v>48000</v>
      </c>
      <c r="E241" s="70">
        <v>43000</v>
      </c>
      <c r="F241" s="8">
        <f t="shared" si="6"/>
        <v>-0.10416666666666667</v>
      </c>
    </row>
    <row r="242" spans="1:6" ht="19.5" customHeight="1" thickBot="1">
      <c r="A242" s="7" t="s">
        <v>274</v>
      </c>
      <c r="B242" s="70">
        <v>13000</v>
      </c>
      <c r="C242" s="57">
        <v>14313.24</v>
      </c>
      <c r="D242" s="70">
        <v>13000</v>
      </c>
      <c r="E242" s="70">
        <v>14000</v>
      </c>
      <c r="F242" s="8">
        <f t="shared" si="6"/>
        <v>0.07692307692307693</v>
      </c>
    </row>
    <row r="243" spans="1:6" ht="19.5" customHeight="1" thickBot="1">
      <c r="A243" s="7" t="s">
        <v>275</v>
      </c>
      <c r="B243" s="70">
        <v>1500</v>
      </c>
      <c r="C243" s="57">
        <v>1483.01</v>
      </c>
      <c r="D243" s="70">
        <v>1500</v>
      </c>
      <c r="E243" s="70">
        <v>1500</v>
      </c>
      <c r="F243" s="8">
        <f t="shared" si="6"/>
        <v>0</v>
      </c>
    </row>
    <row r="244" spans="1:6" ht="19.5" customHeight="1" thickBot="1">
      <c r="A244" s="7" t="s">
        <v>346</v>
      </c>
      <c r="B244" s="70">
        <v>300</v>
      </c>
      <c r="C244" s="57">
        <v>642</v>
      </c>
      <c r="D244" s="70">
        <v>300</v>
      </c>
      <c r="E244" s="70">
        <v>300</v>
      </c>
      <c r="F244" s="8">
        <f t="shared" si="6"/>
        <v>0</v>
      </c>
    </row>
    <row r="245" spans="1:6" ht="19.5" customHeight="1" thickBot="1">
      <c r="A245" s="7" t="s">
        <v>276</v>
      </c>
      <c r="B245" s="70">
        <v>500</v>
      </c>
      <c r="C245" s="57">
        <v>0</v>
      </c>
      <c r="D245" s="70">
        <v>500</v>
      </c>
      <c r="E245" s="70">
        <v>500</v>
      </c>
      <c r="F245" s="8">
        <f t="shared" si="6"/>
        <v>0</v>
      </c>
    </row>
    <row r="246" spans="1:6" ht="19.5" customHeight="1" thickBot="1">
      <c r="A246" s="2" t="s">
        <v>63</v>
      </c>
      <c r="B246" s="70">
        <v>1500</v>
      </c>
      <c r="C246" s="57">
        <v>103.59</v>
      </c>
      <c r="D246" s="70">
        <v>1500</v>
      </c>
      <c r="E246" s="70">
        <v>1500</v>
      </c>
      <c r="F246" s="8">
        <f t="shared" si="6"/>
        <v>0</v>
      </c>
    </row>
    <row r="247" spans="1:6" ht="19.5" customHeight="1" thickBot="1">
      <c r="A247" s="7" t="s">
        <v>277</v>
      </c>
      <c r="B247" s="70">
        <v>1000</v>
      </c>
      <c r="C247" s="57">
        <v>453.98</v>
      </c>
      <c r="D247" s="70">
        <v>1000</v>
      </c>
      <c r="E247" s="70">
        <v>1000</v>
      </c>
      <c r="F247" s="8">
        <f t="shared" si="6"/>
        <v>0</v>
      </c>
    </row>
    <row r="248" spans="1:6" ht="19.5" customHeight="1" thickBot="1">
      <c r="A248" s="7" t="s">
        <v>278</v>
      </c>
      <c r="B248" s="70">
        <v>500</v>
      </c>
      <c r="C248" s="57">
        <v>611.9</v>
      </c>
      <c r="D248" s="70">
        <v>500</v>
      </c>
      <c r="E248" s="70">
        <v>1000</v>
      </c>
      <c r="F248" s="8">
        <f t="shared" si="6"/>
        <v>1</v>
      </c>
    </row>
    <row r="249" spans="1:6" ht="19.5" customHeight="1" thickBot="1">
      <c r="A249" s="7" t="s">
        <v>279</v>
      </c>
      <c r="B249" s="70">
        <v>500</v>
      </c>
      <c r="C249" s="57">
        <v>485.17</v>
      </c>
      <c r="D249" s="70">
        <v>500</v>
      </c>
      <c r="E249" s="70">
        <v>500</v>
      </c>
      <c r="F249" s="8">
        <f t="shared" si="6"/>
        <v>0</v>
      </c>
    </row>
    <row r="250" spans="1:6" ht="19.5" customHeight="1" thickBot="1">
      <c r="A250" s="2" t="s">
        <v>64</v>
      </c>
      <c r="B250" s="70">
        <v>400</v>
      </c>
      <c r="C250" s="57">
        <v>353.36</v>
      </c>
      <c r="D250" s="70">
        <v>400</v>
      </c>
      <c r="E250" s="70">
        <v>400</v>
      </c>
      <c r="F250" s="8">
        <f t="shared" si="6"/>
        <v>0</v>
      </c>
    </row>
    <row r="251" spans="1:6" ht="19.5" customHeight="1" thickBot="1">
      <c r="A251" s="7" t="s">
        <v>280</v>
      </c>
      <c r="B251" s="70">
        <v>1500</v>
      </c>
      <c r="C251" s="57">
        <v>3569.58</v>
      </c>
      <c r="D251" s="70">
        <v>1500</v>
      </c>
      <c r="E251" s="70">
        <v>1500</v>
      </c>
      <c r="F251" s="8">
        <f t="shared" si="6"/>
        <v>0</v>
      </c>
    </row>
    <row r="252" spans="1:6" ht="19.5" customHeight="1" thickBot="1">
      <c r="A252" s="7" t="s">
        <v>281</v>
      </c>
      <c r="B252" s="70">
        <v>1000</v>
      </c>
      <c r="C252" s="57">
        <v>1085</v>
      </c>
      <c r="D252" s="70">
        <v>1000</v>
      </c>
      <c r="E252" s="70">
        <v>1000</v>
      </c>
      <c r="F252" s="8">
        <f t="shared" si="6"/>
        <v>0</v>
      </c>
    </row>
    <row r="253" spans="1:6" ht="19.5" customHeight="1" thickBot="1">
      <c r="A253" s="2" t="s">
        <v>65</v>
      </c>
      <c r="B253" s="70">
        <v>8000</v>
      </c>
      <c r="C253" s="57">
        <v>7938.63</v>
      </c>
      <c r="D253" s="70">
        <v>8000</v>
      </c>
      <c r="E253" s="70">
        <v>8000</v>
      </c>
      <c r="F253" s="8">
        <f t="shared" si="6"/>
        <v>0</v>
      </c>
    </row>
    <row r="254" spans="1:6" ht="19.5" customHeight="1" thickBot="1">
      <c r="A254" s="7" t="s">
        <v>282</v>
      </c>
      <c r="B254" s="70">
        <v>1000</v>
      </c>
      <c r="C254" s="57">
        <v>7192.77</v>
      </c>
      <c r="D254" s="70">
        <v>1000</v>
      </c>
      <c r="E254" s="70">
        <v>1000</v>
      </c>
      <c r="F254" s="8">
        <f t="shared" si="6"/>
        <v>0</v>
      </c>
    </row>
    <row r="255" spans="1:6" ht="19.5" customHeight="1" thickBot="1">
      <c r="A255" s="7" t="s">
        <v>283</v>
      </c>
      <c r="B255" s="70">
        <v>15000</v>
      </c>
      <c r="C255" s="57">
        <v>10413.34</v>
      </c>
      <c r="D255" s="70">
        <v>15000</v>
      </c>
      <c r="E255" s="70">
        <v>15000</v>
      </c>
      <c r="F255" s="8">
        <f t="shared" si="6"/>
        <v>0</v>
      </c>
    </row>
    <row r="256" spans="1:6" ht="19.5" customHeight="1" thickBot="1">
      <c r="A256" s="7" t="s">
        <v>347</v>
      </c>
      <c r="B256" s="70">
        <v>800</v>
      </c>
      <c r="C256" s="57">
        <v>400</v>
      </c>
      <c r="D256" s="70">
        <v>800</v>
      </c>
      <c r="E256" s="70">
        <v>800</v>
      </c>
      <c r="F256" s="8">
        <f t="shared" si="6"/>
        <v>0</v>
      </c>
    </row>
    <row r="257" spans="1:6" ht="19.5" customHeight="1" thickBot="1">
      <c r="A257" s="7" t="s">
        <v>284</v>
      </c>
      <c r="B257" s="70">
        <v>7000</v>
      </c>
      <c r="C257" s="57">
        <v>5857.58</v>
      </c>
      <c r="D257" s="70">
        <v>7000</v>
      </c>
      <c r="E257" s="74">
        <v>7000</v>
      </c>
      <c r="F257" s="8">
        <f t="shared" si="6"/>
        <v>0</v>
      </c>
    </row>
    <row r="258" spans="1:7" ht="19.5" customHeight="1" thickBot="1">
      <c r="A258" s="7" t="s">
        <v>285</v>
      </c>
      <c r="B258" s="70">
        <v>10000</v>
      </c>
      <c r="C258" s="57">
        <v>9899.12</v>
      </c>
      <c r="D258" s="70">
        <v>10000</v>
      </c>
      <c r="E258" s="70">
        <v>10000</v>
      </c>
      <c r="F258" s="8">
        <f t="shared" si="6"/>
        <v>0</v>
      </c>
      <c r="G258" s="66"/>
    </row>
    <row r="259" spans="1:6" ht="19.5" customHeight="1" thickBot="1">
      <c r="A259" s="7" t="s">
        <v>286</v>
      </c>
      <c r="B259" s="70">
        <v>1000</v>
      </c>
      <c r="C259" s="57">
        <v>719.01</v>
      </c>
      <c r="D259" s="70">
        <v>1000</v>
      </c>
      <c r="E259" s="70">
        <v>1000</v>
      </c>
      <c r="F259" s="8">
        <f t="shared" si="6"/>
        <v>0</v>
      </c>
    </row>
    <row r="260" spans="1:6" ht="19.5" customHeight="1" thickBot="1">
      <c r="A260" s="7" t="s">
        <v>287</v>
      </c>
      <c r="B260" s="70">
        <v>2000</v>
      </c>
      <c r="C260" s="57">
        <v>0</v>
      </c>
      <c r="D260" s="70">
        <v>2000</v>
      </c>
      <c r="E260" s="70">
        <v>2000</v>
      </c>
      <c r="F260" s="8">
        <f t="shared" si="6"/>
        <v>0</v>
      </c>
    </row>
    <row r="261" spans="1:6" ht="19.5" customHeight="1" thickBot="1">
      <c r="A261" s="7" t="s">
        <v>288</v>
      </c>
      <c r="B261" s="70">
        <v>1000</v>
      </c>
      <c r="C261" s="57">
        <v>0</v>
      </c>
      <c r="D261" s="70">
        <v>1000</v>
      </c>
      <c r="E261" s="70">
        <v>1000</v>
      </c>
      <c r="F261" s="8">
        <f t="shared" si="6"/>
        <v>0</v>
      </c>
    </row>
    <row r="262" spans="1:6" ht="19.5" customHeight="1" thickBot="1">
      <c r="A262" s="2" t="s">
        <v>66</v>
      </c>
      <c r="B262" s="70">
        <v>1000</v>
      </c>
      <c r="C262" s="57">
        <v>740.36</v>
      </c>
      <c r="D262" s="70">
        <v>1000</v>
      </c>
      <c r="E262" s="70">
        <v>1000</v>
      </c>
      <c r="F262" s="8">
        <f t="shared" si="6"/>
        <v>0</v>
      </c>
    </row>
    <row r="263" spans="1:6" ht="19.5" customHeight="1" thickBot="1">
      <c r="A263" s="2" t="s">
        <v>67</v>
      </c>
      <c r="B263" s="70">
        <v>15000</v>
      </c>
      <c r="C263" s="57">
        <v>12927.3</v>
      </c>
      <c r="D263" s="70">
        <v>15000</v>
      </c>
      <c r="E263" s="70">
        <v>15000</v>
      </c>
      <c r="F263" s="8">
        <f t="shared" si="6"/>
        <v>0</v>
      </c>
    </row>
    <row r="264" spans="1:6" ht="19.5" customHeight="1" thickBot="1">
      <c r="A264" s="7" t="s">
        <v>289</v>
      </c>
      <c r="B264" s="70">
        <v>1000</v>
      </c>
      <c r="C264" s="57">
        <v>54.1</v>
      </c>
      <c r="D264" s="70">
        <v>1000</v>
      </c>
      <c r="E264" s="70">
        <v>1000</v>
      </c>
      <c r="F264" s="8">
        <f t="shared" si="6"/>
        <v>0</v>
      </c>
    </row>
    <row r="265" spans="1:6" ht="19.5" customHeight="1" thickBot="1">
      <c r="A265" s="2" t="s">
        <v>70</v>
      </c>
      <c r="B265" s="70">
        <v>4000</v>
      </c>
      <c r="C265" s="57">
        <v>3700</v>
      </c>
      <c r="D265" s="70">
        <v>4000</v>
      </c>
      <c r="E265" s="70">
        <v>4000</v>
      </c>
      <c r="F265" s="8">
        <f aca="true" t="shared" si="7" ref="F265:F299">(E265-D265)/D265</f>
        <v>0</v>
      </c>
    </row>
    <row r="266" spans="1:6" ht="19.5" customHeight="1" thickBot="1">
      <c r="A266" s="7" t="s">
        <v>290</v>
      </c>
      <c r="B266" s="70">
        <v>2500</v>
      </c>
      <c r="C266" s="57">
        <v>2422.86</v>
      </c>
      <c r="D266" s="70">
        <v>3500</v>
      </c>
      <c r="E266" s="70">
        <v>4000</v>
      </c>
      <c r="F266" s="8">
        <f t="shared" si="7"/>
        <v>0.14285714285714285</v>
      </c>
    </row>
    <row r="267" spans="1:6" ht="19.5" customHeight="1" thickBot="1">
      <c r="A267" s="2" t="s">
        <v>71</v>
      </c>
      <c r="B267" s="70">
        <v>3000</v>
      </c>
      <c r="C267" s="57">
        <v>6309.49</v>
      </c>
      <c r="D267" s="70">
        <v>3000</v>
      </c>
      <c r="E267" s="188">
        <v>3000</v>
      </c>
      <c r="F267" s="8">
        <f t="shared" si="7"/>
        <v>0</v>
      </c>
    </row>
    <row r="268" spans="1:6" ht="19.5" customHeight="1" thickBot="1">
      <c r="A268" s="7" t="s">
        <v>375</v>
      </c>
      <c r="B268" s="70">
        <v>0</v>
      </c>
      <c r="C268" s="57">
        <v>0</v>
      </c>
      <c r="D268" s="70">
        <v>0</v>
      </c>
      <c r="E268" s="188">
        <v>4500</v>
      </c>
      <c r="F268" s="8">
        <v>1</v>
      </c>
    </row>
    <row r="269" spans="1:6" ht="19.5" customHeight="1" thickBot="1">
      <c r="A269" s="2" t="s">
        <v>72</v>
      </c>
      <c r="B269" s="70">
        <v>6500</v>
      </c>
      <c r="C269" s="57">
        <v>6970.24</v>
      </c>
      <c r="D269" s="70">
        <v>6500</v>
      </c>
      <c r="E269" s="70">
        <v>6500</v>
      </c>
      <c r="F269" s="8">
        <f t="shared" si="7"/>
        <v>0</v>
      </c>
    </row>
    <row r="270" spans="1:6" ht="19.5" customHeight="1" thickBot="1">
      <c r="A270" s="7" t="s">
        <v>291</v>
      </c>
      <c r="B270" s="70">
        <v>150000</v>
      </c>
      <c r="C270" s="57">
        <v>147668.35</v>
      </c>
      <c r="D270" s="70">
        <v>150000</v>
      </c>
      <c r="E270" s="70">
        <v>150000</v>
      </c>
      <c r="F270" s="8">
        <f t="shared" si="7"/>
        <v>0</v>
      </c>
    </row>
    <row r="271" spans="1:6" ht="19.5" customHeight="1" thickBot="1">
      <c r="A271" s="2" t="s">
        <v>68</v>
      </c>
      <c r="B271" s="70">
        <v>80000</v>
      </c>
      <c r="C271" s="57">
        <v>80367.6</v>
      </c>
      <c r="D271" s="70">
        <v>95000</v>
      </c>
      <c r="E271" s="70">
        <v>95000</v>
      </c>
      <c r="F271" s="8">
        <f t="shared" si="7"/>
        <v>0</v>
      </c>
    </row>
    <row r="272" spans="1:6" ht="19.5" customHeight="1" thickBot="1">
      <c r="A272" s="2" t="s">
        <v>69</v>
      </c>
      <c r="B272" s="70">
        <v>48000</v>
      </c>
      <c r="C272" s="57">
        <v>49236.23</v>
      </c>
      <c r="D272" s="70">
        <v>40000</v>
      </c>
      <c r="E272" s="70">
        <v>40000</v>
      </c>
      <c r="F272" s="8">
        <f t="shared" si="7"/>
        <v>0</v>
      </c>
    </row>
    <row r="273" spans="1:6" ht="19.5" customHeight="1" thickBot="1">
      <c r="A273" s="2" t="s">
        <v>73</v>
      </c>
      <c r="B273" s="70">
        <v>293000</v>
      </c>
      <c r="C273" s="57">
        <v>291027.23</v>
      </c>
      <c r="D273" s="70">
        <v>293000</v>
      </c>
      <c r="E273" s="70">
        <v>293000</v>
      </c>
      <c r="F273" s="8">
        <f t="shared" si="7"/>
        <v>0</v>
      </c>
    </row>
    <row r="274" spans="1:6" ht="19.5" customHeight="1" thickBot="1">
      <c r="A274" s="192" t="s">
        <v>292</v>
      </c>
      <c r="B274" s="162">
        <v>115000</v>
      </c>
      <c r="C274" s="193">
        <v>153271.49</v>
      </c>
      <c r="D274" s="162">
        <v>120000</v>
      </c>
      <c r="E274" s="191">
        <v>120000</v>
      </c>
      <c r="F274" s="194">
        <f t="shared" si="7"/>
        <v>0</v>
      </c>
    </row>
    <row r="275" spans="1:6" ht="19.5" customHeight="1" thickBot="1">
      <c r="A275" s="7" t="s">
        <v>293</v>
      </c>
      <c r="B275" s="70">
        <v>43200</v>
      </c>
      <c r="C275" s="63">
        <v>43200</v>
      </c>
      <c r="D275" s="70">
        <v>43200</v>
      </c>
      <c r="E275" s="70">
        <v>43200</v>
      </c>
      <c r="F275" s="8">
        <f t="shared" si="7"/>
        <v>0</v>
      </c>
    </row>
    <row r="276" spans="1:6" ht="19.5" customHeight="1" thickBot="1">
      <c r="A276" s="7" t="s">
        <v>294</v>
      </c>
      <c r="B276" s="70">
        <v>21806</v>
      </c>
      <c r="C276" s="61">
        <v>21805.5</v>
      </c>
      <c r="D276" s="70">
        <v>20419</v>
      </c>
      <c r="E276" s="70">
        <v>18942</v>
      </c>
      <c r="F276" s="8">
        <f t="shared" si="7"/>
        <v>-0.07233459033253342</v>
      </c>
    </row>
    <row r="277" spans="1:6" ht="19.5" customHeight="1" thickBot="1">
      <c r="A277" s="7" t="s">
        <v>295</v>
      </c>
      <c r="B277" s="70">
        <v>19844</v>
      </c>
      <c r="C277" s="61">
        <v>19844.4</v>
      </c>
      <c r="D277" s="70">
        <v>0</v>
      </c>
      <c r="E277" s="70">
        <v>0</v>
      </c>
      <c r="F277" s="8">
        <v>0</v>
      </c>
    </row>
    <row r="278" spans="1:6" ht="19.5" customHeight="1" thickBot="1">
      <c r="A278" s="7" t="s">
        <v>348</v>
      </c>
      <c r="B278" s="70">
        <v>480</v>
      </c>
      <c r="C278" s="57">
        <v>460.46</v>
      </c>
      <c r="D278" s="70">
        <v>0</v>
      </c>
      <c r="E278" s="70">
        <v>0</v>
      </c>
      <c r="F278" s="8">
        <v>0</v>
      </c>
    </row>
    <row r="279" spans="1:11" ht="19.5" customHeight="1" thickBot="1">
      <c r="A279" s="7" t="s">
        <v>349</v>
      </c>
      <c r="B279" s="70">
        <v>7046</v>
      </c>
      <c r="C279" s="57">
        <v>7039.22</v>
      </c>
      <c r="D279" s="70">
        <v>7046</v>
      </c>
      <c r="E279" s="70">
        <v>7046</v>
      </c>
      <c r="F279" s="8">
        <f t="shared" si="7"/>
        <v>0</v>
      </c>
      <c r="K279" s="10"/>
    </row>
    <row r="280" spans="1:6" ht="19.5" customHeight="1" thickBot="1">
      <c r="A280" s="7" t="s">
        <v>350</v>
      </c>
      <c r="B280" s="70">
        <v>21480</v>
      </c>
      <c r="C280" s="57">
        <v>21480.3</v>
      </c>
      <c r="D280" s="70">
        <v>21480</v>
      </c>
      <c r="E280" s="70">
        <v>0</v>
      </c>
      <c r="F280" s="8">
        <f t="shared" si="7"/>
        <v>-1</v>
      </c>
    </row>
    <row r="281" spans="1:6" ht="19.5" customHeight="1" thickBot="1">
      <c r="A281" s="7" t="s">
        <v>296</v>
      </c>
      <c r="B281" s="70">
        <v>393</v>
      </c>
      <c r="C281" s="57">
        <v>796.95</v>
      </c>
      <c r="D281" s="70">
        <v>393</v>
      </c>
      <c r="E281" s="70">
        <v>0</v>
      </c>
      <c r="F281" s="8">
        <f t="shared" si="7"/>
        <v>-1</v>
      </c>
    </row>
    <row r="282" spans="1:6" ht="19.5" customHeight="1" thickBot="1">
      <c r="A282" s="7" t="s">
        <v>297</v>
      </c>
      <c r="B282" s="70">
        <v>30000</v>
      </c>
      <c r="C282" s="57">
        <v>30000</v>
      </c>
      <c r="D282" s="70">
        <v>30000</v>
      </c>
      <c r="E282" s="70">
        <v>30000</v>
      </c>
      <c r="F282" s="8">
        <f t="shared" si="7"/>
        <v>0</v>
      </c>
    </row>
    <row r="283" spans="1:6" ht="19.5" customHeight="1" thickBot="1">
      <c r="A283" s="7" t="s">
        <v>298</v>
      </c>
      <c r="B283" s="70">
        <v>5220</v>
      </c>
      <c r="C283" s="57">
        <v>7862.89</v>
      </c>
      <c r="D283" s="70">
        <v>4176</v>
      </c>
      <c r="E283" s="70">
        <v>1656</v>
      </c>
      <c r="F283" s="8">
        <f t="shared" si="7"/>
        <v>-0.603448275862069</v>
      </c>
    </row>
    <row r="284" spans="1:6" ht="19.5" customHeight="1" thickBot="1">
      <c r="A284" s="7" t="s">
        <v>299</v>
      </c>
      <c r="B284" s="70">
        <v>26500</v>
      </c>
      <c r="C284" s="57">
        <v>26503</v>
      </c>
      <c r="D284" s="70">
        <v>26500</v>
      </c>
      <c r="E284" s="70">
        <v>26500</v>
      </c>
      <c r="F284" s="8">
        <f t="shared" si="7"/>
        <v>0</v>
      </c>
    </row>
    <row r="285" spans="1:6" ht="19.5" customHeight="1" thickBot="1">
      <c r="A285" s="7" t="s">
        <v>300</v>
      </c>
      <c r="B285" s="70">
        <v>4251.32</v>
      </c>
      <c r="C285" s="57">
        <v>6800.02</v>
      </c>
      <c r="D285" s="70">
        <v>3602</v>
      </c>
      <c r="E285" s="70">
        <v>1417</v>
      </c>
      <c r="F285" s="8">
        <f t="shared" si="7"/>
        <v>-0.6066074403109384</v>
      </c>
    </row>
    <row r="286" spans="1:6" ht="19.5" customHeight="1" thickBot="1">
      <c r="A286" s="7" t="s">
        <v>301</v>
      </c>
      <c r="B286" s="70">
        <v>25000</v>
      </c>
      <c r="C286" s="57">
        <v>0</v>
      </c>
      <c r="D286" s="70">
        <v>0</v>
      </c>
      <c r="E286" s="70">
        <v>0</v>
      </c>
      <c r="F286" s="8">
        <v>0</v>
      </c>
    </row>
    <row r="287" spans="1:6" ht="19.5" customHeight="1" thickBot="1">
      <c r="A287" s="7" t="s">
        <v>151</v>
      </c>
      <c r="B287" s="76">
        <v>138000</v>
      </c>
      <c r="C287" s="63">
        <v>0</v>
      </c>
      <c r="D287" s="76">
        <v>0</v>
      </c>
      <c r="E287" s="76">
        <v>0</v>
      </c>
      <c r="F287" s="8">
        <v>0</v>
      </c>
    </row>
    <row r="288" spans="1:6" ht="19.5" customHeight="1" thickBot="1">
      <c r="A288" s="7" t="s">
        <v>152</v>
      </c>
      <c r="B288" s="76">
        <v>2719</v>
      </c>
      <c r="C288" s="63">
        <v>0</v>
      </c>
      <c r="D288" s="76">
        <v>0</v>
      </c>
      <c r="E288" s="76">
        <v>0</v>
      </c>
      <c r="F288" s="8">
        <v>0</v>
      </c>
    </row>
    <row r="289" spans="1:6" ht="20.25" customHeight="1" thickBot="1">
      <c r="A289" s="7" t="s">
        <v>361</v>
      </c>
      <c r="B289" s="76">
        <v>0</v>
      </c>
      <c r="C289" s="63">
        <v>0</v>
      </c>
      <c r="D289" s="72">
        <v>26920.4</v>
      </c>
      <c r="E289" s="76">
        <v>26920</v>
      </c>
      <c r="F289" s="8">
        <f t="shared" si="7"/>
        <v>-1.4858620228579634E-05</v>
      </c>
    </row>
    <row r="290" spans="1:6" ht="19.5" customHeight="1" thickBot="1">
      <c r="A290" s="7" t="s">
        <v>362</v>
      </c>
      <c r="B290" s="76">
        <v>0</v>
      </c>
      <c r="C290" s="63">
        <v>1678.1</v>
      </c>
      <c r="D290" s="72">
        <v>3391.97</v>
      </c>
      <c r="E290" s="76">
        <v>2057</v>
      </c>
      <c r="F290" s="8">
        <f t="shared" si="7"/>
        <v>-0.3935677497147675</v>
      </c>
    </row>
    <row r="291" spans="1:6" ht="19.5" customHeight="1" thickBot="1">
      <c r="A291" s="7" t="s">
        <v>377</v>
      </c>
      <c r="B291" s="76">
        <v>0</v>
      </c>
      <c r="C291" s="63">
        <v>0</v>
      </c>
      <c r="D291" s="72">
        <v>0</v>
      </c>
      <c r="E291" s="183">
        <v>55000</v>
      </c>
      <c r="F291" s="8">
        <v>1</v>
      </c>
    </row>
    <row r="292" spans="1:6" ht="19.5" customHeight="1" thickBot="1">
      <c r="A292" s="7" t="s">
        <v>376</v>
      </c>
      <c r="B292" s="76">
        <v>0</v>
      </c>
      <c r="C292" s="63">
        <v>0</v>
      </c>
      <c r="D292" s="72">
        <v>0</v>
      </c>
      <c r="E292" s="177">
        <v>50000</v>
      </c>
      <c r="F292" s="8">
        <v>1</v>
      </c>
    </row>
    <row r="293" spans="1:6" ht="19.5" customHeight="1" thickBot="1">
      <c r="A293" s="13" t="s">
        <v>302</v>
      </c>
      <c r="B293" s="70">
        <v>27700</v>
      </c>
      <c r="C293" s="57">
        <v>27700</v>
      </c>
      <c r="D293" s="72">
        <v>25000</v>
      </c>
      <c r="E293" s="70">
        <v>25000</v>
      </c>
      <c r="F293" s="8">
        <f t="shared" si="7"/>
        <v>0</v>
      </c>
    </row>
    <row r="294" spans="1:6" ht="19.5" customHeight="1" thickBot="1">
      <c r="A294" s="13" t="s">
        <v>303</v>
      </c>
      <c r="B294" s="70">
        <v>37000</v>
      </c>
      <c r="C294" s="57">
        <v>37000</v>
      </c>
      <c r="D294" s="70">
        <v>37000</v>
      </c>
      <c r="E294" s="70">
        <v>37000</v>
      </c>
      <c r="F294" s="8">
        <f t="shared" si="7"/>
        <v>0</v>
      </c>
    </row>
    <row r="295" spans="1:6" ht="19.5" customHeight="1">
      <c r="A295" s="13" t="s">
        <v>351</v>
      </c>
      <c r="B295" s="37">
        <v>5000</v>
      </c>
      <c r="C295" s="11">
        <v>5000</v>
      </c>
      <c r="D295" s="37">
        <v>5000</v>
      </c>
      <c r="E295" s="37">
        <v>5000</v>
      </c>
      <c r="F295" s="8">
        <f>(E295-D295)/D295</f>
        <v>0</v>
      </c>
    </row>
    <row r="296" spans="1:6" ht="19.5" customHeight="1" thickBot="1">
      <c r="A296" s="13" t="s">
        <v>382</v>
      </c>
      <c r="B296" s="37">
        <v>0</v>
      </c>
      <c r="C296" s="11">
        <v>0</v>
      </c>
      <c r="D296" s="37">
        <v>0</v>
      </c>
      <c r="E296" s="200">
        <v>10000</v>
      </c>
      <c r="F296" s="8" t="e">
        <f>(E296-D296)/D296</f>
        <v>#DIV/0!</v>
      </c>
    </row>
    <row r="297" spans="1:6" ht="19.5" customHeight="1" thickBot="1" thickTop="1">
      <c r="A297" s="35" t="s">
        <v>98</v>
      </c>
      <c r="B297" s="54">
        <f>SUM(B219:B296)</f>
        <v>1774787.26</v>
      </c>
      <c r="C297" s="30">
        <f>SUM(C219:C296)</f>
        <v>1607981.3799999997</v>
      </c>
      <c r="D297" s="54">
        <f>SUM(D219:D296)</f>
        <v>1716341.45</v>
      </c>
      <c r="E297" s="54">
        <f>SUM(E219:E296)</f>
        <v>1747409</v>
      </c>
      <c r="F297" s="8">
        <f t="shared" si="7"/>
        <v>0.01810103112058504</v>
      </c>
    </row>
    <row r="298" spans="1:6" ht="19.5" customHeight="1" thickBot="1" thickTop="1">
      <c r="A298" s="13"/>
      <c r="B298" s="36"/>
      <c r="C298" s="36"/>
      <c r="D298" s="36"/>
      <c r="E298" s="36"/>
      <c r="F298" s="8"/>
    </row>
    <row r="299" spans="1:6" ht="19.5" customHeight="1" thickBot="1" thickTop="1">
      <c r="A299" s="38" t="s">
        <v>89</v>
      </c>
      <c r="B299" s="56">
        <f>+B297+B216</f>
        <v>3970813.08</v>
      </c>
      <c r="C299" s="56">
        <f>+C297+C216</f>
        <v>3637275.26</v>
      </c>
      <c r="D299" s="56">
        <f>+D297+D216</f>
        <v>4025614.0599999996</v>
      </c>
      <c r="E299" s="56">
        <f>+E297+E216</f>
        <v>4169206.25</v>
      </c>
      <c r="F299" s="8">
        <f t="shared" si="7"/>
        <v>0.03566963644796104</v>
      </c>
    </row>
    <row r="300" spans="2:6" ht="19.5" customHeight="1" thickTop="1">
      <c r="B300" s="55"/>
      <c r="D300" s="55"/>
      <c r="E300" s="55"/>
      <c r="F300" s="39"/>
    </row>
    <row r="301" ht="19.5" customHeight="1"/>
    <row r="302" ht="19.5" customHeight="1"/>
    <row r="303" ht="19.5" customHeight="1"/>
    <row r="304" ht="19.5" customHeight="1"/>
    <row r="305" ht="19.5" customHeight="1"/>
    <row r="306" ht="19.5" customHeight="1">
      <c r="B306" s="41" t="s">
        <v>140</v>
      </c>
    </row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</sheetData>
  <sheetProtection selectLockedCells="1"/>
  <printOptions/>
  <pageMargins left="0.75" right="0.75" top="1.5" bottom="0.25" header="0.5" footer="0.5"/>
  <pageSetup fitToHeight="0" fitToWidth="1" horizontalDpi="600" verticalDpi="600" orientation="portrait" scale="77" r:id="rId3"/>
  <headerFooter scaleWithDoc="0" alignWithMargins="0">
    <oddHeader>&amp;CTown of Richmond
FY22 Budget Expense Worksheet
Draft 
12/14/2020
</oddHeader>
    <oddFooter>&amp;C&amp;P</oddFooter>
  </headerFooter>
  <rowBreaks count="7" manualBreakCount="7">
    <brk id="39" max="6" man="1"/>
    <brk id="49" max="255" man="1"/>
    <brk id="77" max="5" man="1"/>
    <brk id="119" max="255" man="1"/>
    <brk id="142" max="255" man="1"/>
    <brk id="176" max="255" man="1"/>
    <brk id="217" max="5" man="1"/>
  </rowBreaks>
  <ignoredErrors>
    <ignoredError sqref="F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6"/>
  <sheetViews>
    <sheetView view="pageBreakPreview" zoomScaleSheetLayoutView="10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2" sqref="C32"/>
    </sheetView>
  </sheetViews>
  <sheetFormatPr defaultColWidth="8.8515625" defaultRowHeight="12.75"/>
  <cols>
    <col min="1" max="1" width="51.7109375" style="68" customWidth="1"/>
    <col min="2" max="2" width="13.57421875" style="81" customWidth="1"/>
    <col min="3" max="3" width="13.57421875" style="80" customWidth="1"/>
    <col min="4" max="4" width="13.57421875" style="81" customWidth="1"/>
    <col min="5" max="5" width="13.57421875" style="80" customWidth="1"/>
    <col min="6" max="6" width="6.57421875" style="68" customWidth="1"/>
    <col min="7" max="7" width="23.7109375" style="68" bestFit="1" customWidth="1"/>
    <col min="8" max="8" width="11.28125" style="68" bestFit="1" customWidth="1"/>
    <col min="9" max="9" width="25.57421875" style="68" customWidth="1"/>
    <col min="10" max="10" width="21.140625" style="68" customWidth="1"/>
    <col min="11" max="11" width="18.00390625" style="68" customWidth="1"/>
    <col min="12" max="12" width="22.57421875" style="68" customWidth="1"/>
    <col min="13" max="13" width="15.8515625" style="68" customWidth="1"/>
    <col min="14" max="14" width="3.00390625" style="68" customWidth="1"/>
    <col min="15" max="15" width="8.8515625" style="68" customWidth="1"/>
    <col min="16" max="16" width="12.8515625" style="68" bestFit="1" customWidth="1"/>
    <col min="17" max="16384" width="8.8515625" style="68" customWidth="1"/>
  </cols>
  <sheetData>
    <row r="1" spans="1:5" s="23" customFormat="1" ht="30" customHeight="1" thickBot="1">
      <c r="A1" s="20" t="s">
        <v>105</v>
      </c>
      <c r="B1" s="85" t="s">
        <v>150</v>
      </c>
      <c r="C1" s="85" t="s">
        <v>354</v>
      </c>
      <c r="D1" s="85" t="s">
        <v>149</v>
      </c>
      <c r="E1" s="85" t="s">
        <v>357</v>
      </c>
    </row>
    <row r="2" spans="1:14" s="9" customFormat="1" ht="13.5" customHeight="1">
      <c r="A2" s="13" t="s">
        <v>129</v>
      </c>
      <c r="B2" s="86"/>
      <c r="C2" s="86"/>
      <c r="D2" s="86"/>
      <c r="E2" s="86"/>
      <c r="F2" s="2"/>
      <c r="G2" s="2"/>
      <c r="H2" s="2"/>
      <c r="I2" s="2"/>
      <c r="J2" s="2"/>
      <c r="K2" s="2"/>
      <c r="L2" s="2"/>
      <c r="M2" s="2"/>
      <c r="N2" s="2"/>
    </row>
    <row r="3" spans="1:14" s="9" customFormat="1" ht="16.5" customHeight="1">
      <c r="A3" s="9" t="s">
        <v>79</v>
      </c>
      <c r="B3" s="87">
        <v>1817394.42</v>
      </c>
      <c r="C3" s="86">
        <v>1831624.52</v>
      </c>
      <c r="D3" s="88">
        <f>'FY22'!D216-SUM('FY22 Revenue'!D4:D44)</f>
        <v>1896570.0099999998</v>
      </c>
      <c r="E3" s="88">
        <f>'FY22'!E216-SUM('FY22 Revenue'!E4:E45)</f>
        <v>2020902.25</v>
      </c>
      <c r="F3" s="2"/>
      <c r="G3" s="203" t="s">
        <v>373</v>
      </c>
      <c r="H3" s="203"/>
      <c r="I3" s="203"/>
      <c r="J3" s="203"/>
      <c r="K3" s="203"/>
      <c r="L3" s="203"/>
      <c r="M3" s="203"/>
      <c r="N3" s="89"/>
    </row>
    <row r="4" spans="1:14" s="9" customFormat="1" ht="12.75">
      <c r="A4" s="13" t="s">
        <v>304</v>
      </c>
      <c r="B4" s="86">
        <v>10000</v>
      </c>
      <c r="C4" s="86">
        <v>14442.68</v>
      </c>
      <c r="D4" s="86">
        <v>12000</v>
      </c>
      <c r="E4" s="86">
        <v>14000</v>
      </c>
      <c r="F4" s="2"/>
      <c r="G4" s="2"/>
      <c r="H4" s="2"/>
      <c r="I4" s="2"/>
      <c r="J4" s="2"/>
      <c r="K4" s="2"/>
      <c r="L4" s="2"/>
      <c r="M4" s="2"/>
      <c r="N4" s="2"/>
    </row>
    <row r="5" spans="1:14" s="9" customFormat="1" ht="12.75">
      <c r="A5" s="13" t="s">
        <v>305</v>
      </c>
      <c r="B5" s="86">
        <v>11000</v>
      </c>
      <c r="C5" s="86">
        <v>13642.04</v>
      </c>
      <c r="D5" s="86">
        <v>9000</v>
      </c>
      <c r="E5" s="86">
        <v>7000</v>
      </c>
      <c r="F5" s="2"/>
      <c r="G5" s="90"/>
      <c r="H5" s="90"/>
      <c r="I5" s="91" t="s">
        <v>154</v>
      </c>
      <c r="J5" s="91" t="s">
        <v>88</v>
      </c>
      <c r="K5" s="91" t="s">
        <v>81</v>
      </c>
      <c r="L5" s="90"/>
      <c r="M5" s="90"/>
      <c r="N5" s="90"/>
    </row>
    <row r="6" spans="1:14" s="9" customFormat="1" ht="12.75">
      <c r="A6" s="13" t="s">
        <v>306</v>
      </c>
      <c r="B6" s="86">
        <v>8000</v>
      </c>
      <c r="C6" s="86">
        <v>9146.78</v>
      </c>
      <c r="D6" s="86">
        <v>10000</v>
      </c>
      <c r="E6" s="86">
        <v>10000</v>
      </c>
      <c r="F6" s="2"/>
      <c r="G6" s="92" t="s">
        <v>82</v>
      </c>
      <c r="H6" s="92"/>
      <c r="I6" s="90"/>
      <c r="J6" s="90"/>
      <c r="K6" s="90"/>
      <c r="L6" s="90"/>
      <c r="M6" s="90"/>
      <c r="N6" s="90"/>
    </row>
    <row r="7" spans="1:14" s="9" customFormat="1" ht="12.75">
      <c r="A7" s="164" t="s">
        <v>360</v>
      </c>
      <c r="B7" s="86">
        <v>0</v>
      </c>
      <c r="C7" s="86">
        <v>15066.79</v>
      </c>
      <c r="D7" s="86">
        <v>0</v>
      </c>
      <c r="E7" s="171">
        <v>0</v>
      </c>
      <c r="F7" s="2"/>
      <c r="G7" s="94" t="s">
        <v>155</v>
      </c>
      <c r="H7" s="95">
        <v>44013</v>
      </c>
      <c r="I7" s="96">
        <v>4735394.62</v>
      </c>
      <c r="J7" s="96">
        <f>+D3+D49</f>
        <v>3454388.46</v>
      </c>
      <c r="K7" s="97">
        <f>+J7/I7</f>
        <v>0.7294827014860273</v>
      </c>
      <c r="L7" s="90" t="s">
        <v>84</v>
      </c>
      <c r="M7" s="90"/>
      <c r="N7" s="90"/>
    </row>
    <row r="8" spans="1:14" s="9" customFormat="1" ht="12.75">
      <c r="A8" s="13" t="s">
        <v>136</v>
      </c>
      <c r="B8" s="93">
        <v>3800</v>
      </c>
      <c r="C8" s="86">
        <v>4878.6</v>
      </c>
      <c r="D8" s="93">
        <v>4878.6</v>
      </c>
      <c r="E8" s="93">
        <v>4879</v>
      </c>
      <c r="F8" s="2"/>
      <c r="G8" s="90"/>
      <c r="H8" s="90"/>
      <c r="I8" s="99"/>
      <c r="J8" s="96"/>
      <c r="K8" s="97"/>
      <c r="L8" s="90"/>
      <c r="M8" s="90"/>
      <c r="N8" s="90"/>
    </row>
    <row r="9" spans="1:16" s="9" customFormat="1" ht="12.75">
      <c r="A9" s="13" t="s">
        <v>307</v>
      </c>
      <c r="B9" s="98">
        <v>14500</v>
      </c>
      <c r="C9" s="86">
        <v>14807</v>
      </c>
      <c r="D9" s="98">
        <v>14500</v>
      </c>
      <c r="E9" s="187">
        <v>14500</v>
      </c>
      <c r="F9" s="2"/>
      <c r="G9" s="2"/>
      <c r="H9" s="2"/>
      <c r="I9" s="2"/>
      <c r="J9" s="100">
        <f>SUM(J7:J8)</f>
        <v>3454388.46</v>
      </c>
      <c r="K9" s="97">
        <f>+K8+K7</f>
        <v>0.7294827014860273</v>
      </c>
      <c r="L9" s="90" t="s">
        <v>85</v>
      </c>
      <c r="M9" s="90"/>
      <c r="N9" s="90"/>
      <c r="P9" s="101"/>
    </row>
    <row r="10" spans="1:16" s="9" customFormat="1" ht="12.75">
      <c r="A10" s="13" t="s">
        <v>308</v>
      </c>
      <c r="B10" s="98">
        <v>1700</v>
      </c>
      <c r="C10" s="86">
        <v>1742</v>
      </c>
      <c r="D10" s="98">
        <v>1700</v>
      </c>
      <c r="E10" s="98">
        <v>1700</v>
      </c>
      <c r="F10" s="2"/>
      <c r="G10" s="90"/>
      <c r="H10" s="90"/>
      <c r="I10" s="96"/>
      <c r="J10" s="102"/>
      <c r="K10" s="103">
        <f>+K9</f>
        <v>0.7294827014860273</v>
      </c>
      <c r="L10" s="90" t="s">
        <v>157</v>
      </c>
      <c r="M10" s="90"/>
      <c r="N10" s="90"/>
      <c r="P10" s="101"/>
    </row>
    <row r="11" spans="1:14" s="9" customFormat="1" ht="12.75">
      <c r="A11" s="13" t="s">
        <v>309</v>
      </c>
      <c r="B11" s="98">
        <v>3000</v>
      </c>
      <c r="C11" s="86">
        <v>3600.65</v>
      </c>
      <c r="D11" s="98">
        <v>3500</v>
      </c>
      <c r="E11" s="98">
        <v>3700</v>
      </c>
      <c r="F11" s="2"/>
      <c r="G11" s="2"/>
      <c r="H11" s="2"/>
      <c r="I11" s="7"/>
      <c r="J11" s="2"/>
      <c r="K11" s="2"/>
      <c r="L11" s="2"/>
      <c r="M11" s="2"/>
      <c r="N11" s="2"/>
    </row>
    <row r="12" spans="1:14" s="9" customFormat="1" ht="12.75">
      <c r="A12" s="13" t="s">
        <v>310</v>
      </c>
      <c r="B12" s="86">
        <v>78000</v>
      </c>
      <c r="C12" s="86">
        <v>78000</v>
      </c>
      <c r="D12" s="86">
        <v>77715</v>
      </c>
      <c r="E12" s="199">
        <v>78841</v>
      </c>
      <c r="F12" s="2"/>
      <c r="G12" s="92" t="s">
        <v>83</v>
      </c>
      <c r="H12" s="2"/>
      <c r="I12" s="7" t="s">
        <v>137</v>
      </c>
      <c r="J12" s="96"/>
      <c r="K12" s="90"/>
      <c r="L12" s="90"/>
      <c r="M12" s="90"/>
      <c r="N12" s="2"/>
    </row>
    <row r="13" spans="1:14" s="9" customFormat="1" ht="12.75">
      <c r="A13" s="13" t="s">
        <v>311</v>
      </c>
      <c r="B13" s="86">
        <v>20000</v>
      </c>
      <c r="C13" s="86">
        <v>18396.94</v>
      </c>
      <c r="D13" s="86">
        <v>18000</v>
      </c>
      <c r="E13" s="86">
        <v>22000</v>
      </c>
      <c r="F13" s="2"/>
      <c r="G13" s="94" t="s">
        <v>370</v>
      </c>
      <c r="H13" s="95"/>
      <c r="I13" s="181">
        <v>4735394.62</v>
      </c>
      <c r="J13" s="96">
        <f>+E3+E49</f>
        <v>3597211.25</v>
      </c>
      <c r="K13" s="97">
        <f>J13/I13</f>
        <v>0.7596433958866136</v>
      </c>
      <c r="L13" s="90" t="s">
        <v>84</v>
      </c>
      <c r="M13" s="90"/>
      <c r="N13" s="2"/>
    </row>
    <row r="14" spans="1:18" s="9" customFormat="1" ht="12.75">
      <c r="A14" s="13" t="s">
        <v>312</v>
      </c>
      <c r="B14" s="104">
        <v>20000</v>
      </c>
      <c r="C14" s="104">
        <v>20000</v>
      </c>
      <c r="D14" s="104">
        <v>30000</v>
      </c>
      <c r="E14" s="104">
        <v>30000</v>
      </c>
      <c r="F14" s="2"/>
      <c r="G14" s="90" t="s">
        <v>371</v>
      </c>
      <c r="H14" s="90"/>
      <c r="I14" s="96"/>
      <c r="J14" s="96"/>
      <c r="K14" s="97"/>
      <c r="L14" s="90"/>
      <c r="M14" s="90"/>
      <c r="N14" s="2"/>
      <c r="Q14" s="105"/>
      <c r="R14" s="105"/>
    </row>
    <row r="15" spans="1:18" s="9" customFormat="1" ht="12.75">
      <c r="A15" s="13" t="s">
        <v>313</v>
      </c>
      <c r="B15" s="104">
        <v>0</v>
      </c>
      <c r="C15" s="104">
        <v>0</v>
      </c>
      <c r="D15" s="104">
        <v>9250</v>
      </c>
      <c r="E15" s="173">
        <v>12910</v>
      </c>
      <c r="F15" s="2"/>
      <c r="G15" s="90"/>
      <c r="H15" s="90"/>
      <c r="I15" s="96"/>
      <c r="J15" s="96"/>
      <c r="K15" s="97"/>
      <c r="L15" s="90"/>
      <c r="M15" s="90"/>
      <c r="N15" s="90"/>
      <c r="O15" s="2"/>
      <c r="P15" s="2"/>
      <c r="Q15" s="105"/>
      <c r="R15" s="105"/>
    </row>
    <row r="16" spans="1:18" s="9" customFormat="1" ht="12.75">
      <c r="A16" s="13" t="s">
        <v>314</v>
      </c>
      <c r="B16" s="87">
        <v>25400</v>
      </c>
      <c r="C16" s="86">
        <v>22444.2</v>
      </c>
      <c r="D16" s="86">
        <v>23000</v>
      </c>
      <c r="E16" s="86">
        <v>23000</v>
      </c>
      <c r="F16" s="2"/>
      <c r="G16" s="90"/>
      <c r="H16" s="90"/>
      <c r="I16" s="96"/>
      <c r="J16" s="106">
        <f>SUM(J13:J15)</f>
        <v>3597211.25</v>
      </c>
      <c r="K16" s="107">
        <f>SUM(K13:K15)</f>
        <v>0.7596433958866136</v>
      </c>
      <c r="L16" s="90" t="s">
        <v>85</v>
      </c>
      <c r="M16" s="130"/>
      <c r="N16" s="90"/>
      <c r="O16" s="2"/>
      <c r="P16" s="2"/>
      <c r="Q16" s="105"/>
      <c r="R16" s="105"/>
    </row>
    <row r="17" spans="1:18" s="9" customFormat="1" ht="12.75">
      <c r="A17" s="13" t="s">
        <v>369</v>
      </c>
      <c r="B17" s="87"/>
      <c r="C17" s="86"/>
      <c r="D17" s="86"/>
      <c r="E17" s="171">
        <v>8875</v>
      </c>
      <c r="F17" s="2"/>
      <c r="G17" s="3"/>
      <c r="H17" s="3"/>
      <c r="I17" s="3"/>
      <c r="J17" s="3"/>
      <c r="K17" s="109">
        <f>+K16</f>
        <v>0.7596433958866136</v>
      </c>
      <c r="L17" s="90" t="s">
        <v>156</v>
      </c>
      <c r="M17" s="2"/>
      <c r="N17" s="110"/>
      <c r="O17" s="2"/>
      <c r="P17" s="2"/>
      <c r="Q17" s="105"/>
      <c r="R17" s="105"/>
    </row>
    <row r="18" spans="1:16" s="9" customFormat="1" ht="12.75">
      <c r="A18" s="13" t="s">
        <v>315</v>
      </c>
      <c r="B18" s="104">
        <v>26656</v>
      </c>
      <c r="C18" s="104">
        <v>13086.5</v>
      </c>
      <c r="D18" s="87">
        <v>23959</v>
      </c>
      <c r="E18" s="87">
        <v>0</v>
      </c>
      <c r="F18" s="2"/>
      <c r="G18" s="2"/>
      <c r="H18" s="2"/>
      <c r="I18" s="2"/>
      <c r="J18" s="2"/>
      <c r="K18" s="136">
        <f>K17-K10</f>
        <v>0.03016069440058622</v>
      </c>
      <c r="L18" s="2"/>
      <c r="M18" s="2"/>
      <c r="N18" s="2"/>
      <c r="O18" s="2"/>
      <c r="P18" s="2"/>
    </row>
    <row r="19" spans="1:16" s="9" customFormat="1" ht="12.75">
      <c r="A19" s="13" t="s">
        <v>316</v>
      </c>
      <c r="B19" s="86">
        <v>10000</v>
      </c>
      <c r="C19" s="86">
        <v>31115.11</v>
      </c>
      <c r="D19" s="108">
        <v>25000</v>
      </c>
      <c r="E19" s="108">
        <v>5000</v>
      </c>
      <c r="F19" s="2"/>
      <c r="G19" s="2"/>
      <c r="H19" s="2"/>
      <c r="I19" s="137"/>
      <c r="J19" s="2"/>
      <c r="K19" s="138">
        <f>K18/K10</f>
        <v>0.041345318181152134</v>
      </c>
      <c r="L19" s="138"/>
      <c r="M19" s="2"/>
      <c r="N19" s="2"/>
      <c r="O19" s="2"/>
      <c r="P19" s="2"/>
    </row>
    <row r="20" spans="1:16" s="9" customFormat="1" ht="12.75">
      <c r="A20" s="13" t="s">
        <v>317</v>
      </c>
      <c r="B20" s="86">
        <v>1200</v>
      </c>
      <c r="C20" s="86">
        <v>970</v>
      </c>
      <c r="D20" s="86">
        <v>1200</v>
      </c>
      <c r="E20" s="86">
        <v>1200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s="9" customFormat="1" ht="15" customHeight="1" thickBot="1">
      <c r="A21" s="13" t="s">
        <v>318</v>
      </c>
      <c r="B21" s="86">
        <v>5100</v>
      </c>
      <c r="C21" s="86">
        <v>3685</v>
      </c>
      <c r="D21" s="86">
        <v>5100</v>
      </c>
      <c r="E21" s="86">
        <v>4000</v>
      </c>
      <c r="F21" s="2"/>
      <c r="G21" s="204"/>
      <c r="H21" s="204"/>
      <c r="I21" s="204"/>
      <c r="J21" s="204"/>
      <c r="K21" s="204"/>
      <c r="L21" s="204"/>
      <c r="M21" s="204"/>
      <c r="N21" s="2"/>
      <c r="O21" s="2"/>
      <c r="P21" s="2"/>
    </row>
    <row r="22" spans="1:15" s="9" customFormat="1" ht="15" customHeight="1" thickBot="1">
      <c r="A22" s="13" t="s">
        <v>319</v>
      </c>
      <c r="B22" s="86">
        <v>18000</v>
      </c>
      <c r="C22" s="86">
        <v>27702</v>
      </c>
      <c r="D22" s="86">
        <v>18000</v>
      </c>
      <c r="E22" s="86">
        <v>22000</v>
      </c>
      <c r="F22" s="2"/>
      <c r="G22" s="205" t="s">
        <v>374</v>
      </c>
      <c r="H22" s="206"/>
      <c r="I22" s="206"/>
      <c r="J22" s="206"/>
      <c r="K22" s="207"/>
      <c r="L22" s="139"/>
      <c r="M22" s="139"/>
      <c r="N22" s="2"/>
      <c r="O22" s="2"/>
    </row>
    <row r="23" spans="1:16" s="9" customFormat="1" ht="15" customHeight="1">
      <c r="A23" s="13" t="s">
        <v>321</v>
      </c>
      <c r="B23" s="86">
        <v>3000</v>
      </c>
      <c r="C23" s="86">
        <v>3530</v>
      </c>
      <c r="D23" s="86">
        <v>3000</v>
      </c>
      <c r="E23" s="86">
        <v>3000</v>
      </c>
      <c r="F23" s="2"/>
      <c r="G23" s="140">
        <f>+'FY22'!E216</f>
        <v>2421797.25</v>
      </c>
      <c r="H23" s="141" t="s">
        <v>86</v>
      </c>
      <c r="I23" s="142"/>
      <c r="J23" s="142"/>
      <c r="K23" s="143"/>
      <c r="L23" s="144"/>
      <c r="M23" s="144"/>
      <c r="N23" s="111"/>
      <c r="O23" s="2"/>
      <c r="P23" s="112"/>
    </row>
    <row r="24" spans="1:15" s="9" customFormat="1" ht="15" customHeight="1" thickBot="1">
      <c r="A24" s="13" t="s">
        <v>320</v>
      </c>
      <c r="B24" s="86">
        <v>1200</v>
      </c>
      <c r="C24" s="86">
        <v>1778</v>
      </c>
      <c r="D24" s="86">
        <v>1200</v>
      </c>
      <c r="E24" s="86">
        <v>1000</v>
      </c>
      <c r="F24" s="2"/>
      <c r="G24" s="145">
        <f>-SUM(E4:E45)</f>
        <v>-400895</v>
      </c>
      <c r="H24" s="3" t="s">
        <v>101</v>
      </c>
      <c r="I24" s="3"/>
      <c r="J24" s="3"/>
      <c r="K24" s="146"/>
      <c r="L24" s="3"/>
      <c r="M24" s="139"/>
      <c r="N24" s="2"/>
      <c r="O24" s="2"/>
    </row>
    <row r="25" spans="1:16" s="9" customFormat="1" ht="15" customHeight="1" thickBot="1">
      <c r="A25" s="13" t="s">
        <v>322</v>
      </c>
      <c r="B25" s="86">
        <v>200</v>
      </c>
      <c r="C25" s="86">
        <v>210</v>
      </c>
      <c r="D25" s="86">
        <v>200</v>
      </c>
      <c r="E25" s="86">
        <v>200</v>
      </c>
      <c r="F25" s="2"/>
      <c r="G25" s="113">
        <f>+G24+G23</f>
        <v>2020902.25</v>
      </c>
      <c r="H25" s="114" t="s">
        <v>103</v>
      </c>
      <c r="I25" s="147"/>
      <c r="J25" s="2" t="s">
        <v>80</v>
      </c>
      <c r="K25" s="146"/>
      <c r="L25" s="148"/>
      <c r="M25" s="148"/>
      <c r="N25" s="2"/>
      <c r="O25" s="2"/>
      <c r="P25" s="101"/>
    </row>
    <row r="26" spans="1:15" s="9" customFormat="1" ht="15" customHeight="1" thickBot="1">
      <c r="A26" s="13" t="s">
        <v>323</v>
      </c>
      <c r="B26" s="86">
        <v>250</v>
      </c>
      <c r="C26" s="86">
        <v>168</v>
      </c>
      <c r="D26" s="86">
        <v>200</v>
      </c>
      <c r="E26" s="86">
        <v>100</v>
      </c>
      <c r="F26" s="2"/>
      <c r="G26" s="149">
        <f>+'FY22'!E297</f>
        <v>1747409</v>
      </c>
      <c r="H26" s="32" t="s">
        <v>110</v>
      </c>
      <c r="I26" s="150"/>
      <c r="J26" s="3"/>
      <c r="K26" s="146"/>
      <c r="L26" s="151"/>
      <c r="M26" s="90"/>
      <c r="N26" s="90"/>
      <c r="O26" s="2"/>
    </row>
    <row r="27" spans="1:15" s="9" customFormat="1" ht="15" customHeight="1" thickBot="1">
      <c r="A27" s="13" t="s">
        <v>324</v>
      </c>
      <c r="B27" s="86">
        <v>11000</v>
      </c>
      <c r="C27" s="86">
        <v>15332.9</v>
      </c>
      <c r="D27" s="108">
        <v>11000</v>
      </c>
      <c r="E27" s="108">
        <v>15000</v>
      </c>
      <c r="F27" s="2"/>
      <c r="G27" s="152">
        <f>-SUM(E50:E60)</f>
        <v>-171100</v>
      </c>
      <c r="H27" s="150" t="s">
        <v>100</v>
      </c>
      <c r="I27" s="147"/>
      <c r="J27" s="2" t="s">
        <v>104</v>
      </c>
      <c r="K27" s="146"/>
      <c r="L27" s="151"/>
      <c r="M27" s="106"/>
      <c r="N27" s="90"/>
      <c r="O27" s="2"/>
    </row>
    <row r="28" spans="1:15" s="9" customFormat="1" ht="15" customHeight="1" thickBot="1">
      <c r="A28" s="13" t="s">
        <v>325</v>
      </c>
      <c r="B28" s="86">
        <v>1000</v>
      </c>
      <c r="C28" s="86">
        <v>5258.25</v>
      </c>
      <c r="D28" s="86">
        <v>2000</v>
      </c>
      <c r="E28" s="86">
        <v>2000</v>
      </c>
      <c r="F28" s="2"/>
      <c r="G28" s="113">
        <f>G26+G27</f>
        <v>1576309</v>
      </c>
      <c r="H28" s="114" t="s">
        <v>102</v>
      </c>
      <c r="I28" s="3"/>
      <c r="J28" s="3"/>
      <c r="K28" s="146"/>
      <c r="L28" s="117"/>
      <c r="M28" s="90"/>
      <c r="N28" s="90"/>
      <c r="O28" s="2"/>
    </row>
    <row r="29" spans="1:15" s="9" customFormat="1" ht="15" customHeight="1" thickBot="1">
      <c r="A29" s="13" t="s">
        <v>326</v>
      </c>
      <c r="B29" s="86">
        <v>900</v>
      </c>
      <c r="C29" s="86">
        <v>630</v>
      </c>
      <c r="D29" s="86">
        <v>1000</v>
      </c>
      <c r="E29" s="86">
        <v>750</v>
      </c>
      <c r="F29" s="2"/>
      <c r="G29" s="145"/>
      <c r="H29" s="3"/>
      <c r="I29" s="147"/>
      <c r="J29" s="150"/>
      <c r="K29" s="153"/>
      <c r="L29" s="90"/>
      <c r="M29" s="90"/>
      <c r="N29" s="90"/>
      <c r="O29" s="2"/>
    </row>
    <row r="30" spans="1:15" s="9" customFormat="1" ht="15" customHeight="1" thickBot="1">
      <c r="A30" s="13" t="s">
        <v>327</v>
      </c>
      <c r="B30" s="86">
        <v>34000</v>
      </c>
      <c r="C30" s="86">
        <v>0</v>
      </c>
      <c r="D30" s="86">
        <v>39800</v>
      </c>
      <c r="E30" s="171">
        <v>0</v>
      </c>
      <c r="F30" s="2"/>
      <c r="G30" s="113">
        <f>+G25+G28</f>
        <v>3597211.25</v>
      </c>
      <c r="H30" s="114" t="s">
        <v>87</v>
      </c>
      <c r="I30" s="115"/>
      <c r="J30" s="116"/>
      <c r="K30" s="3"/>
      <c r="L30" s="90"/>
      <c r="M30" s="90"/>
      <c r="N30" s="90"/>
      <c r="O30" s="2"/>
    </row>
    <row r="31" spans="1:15" s="9" customFormat="1" ht="12.75">
      <c r="A31" s="13" t="s">
        <v>130</v>
      </c>
      <c r="B31" s="86">
        <v>500</v>
      </c>
      <c r="C31" s="86">
        <v>660</v>
      </c>
      <c r="D31" s="86">
        <v>1000</v>
      </c>
      <c r="E31" s="86">
        <v>1000</v>
      </c>
      <c r="F31" s="2"/>
      <c r="G31" s="26"/>
      <c r="H31" s="26"/>
      <c r="I31" s="96"/>
      <c r="J31" s="96"/>
      <c r="K31" s="119"/>
      <c r="L31" s="90"/>
      <c r="M31" s="90"/>
      <c r="N31" s="2"/>
      <c r="O31" s="2"/>
    </row>
    <row r="32" spans="1:15" s="9" customFormat="1" ht="12.75">
      <c r="A32" s="13" t="s">
        <v>134</v>
      </c>
      <c r="B32" s="86">
        <v>4320</v>
      </c>
      <c r="C32" s="86">
        <v>360</v>
      </c>
      <c r="D32" s="86">
        <v>0</v>
      </c>
      <c r="E32" s="86">
        <v>0</v>
      </c>
      <c r="F32" s="2"/>
      <c r="G32" s="94"/>
      <c r="H32" s="90"/>
      <c r="I32" s="2"/>
      <c r="J32" s="121"/>
      <c r="K32" s="121"/>
      <c r="L32" s="90"/>
      <c r="M32" s="2"/>
      <c r="N32" s="2"/>
      <c r="O32" s="2"/>
    </row>
    <row r="33" spans="1:15" s="9" customFormat="1" ht="12.75">
      <c r="A33" s="163" t="s">
        <v>328</v>
      </c>
      <c r="B33" s="86">
        <v>13000</v>
      </c>
      <c r="C33" s="86">
        <v>0</v>
      </c>
      <c r="D33" s="86">
        <v>8000</v>
      </c>
      <c r="E33" s="171"/>
      <c r="F33" s="2"/>
      <c r="G33" s="94"/>
      <c r="H33" s="106"/>
      <c r="I33" s="2"/>
      <c r="J33" s="121"/>
      <c r="K33" s="121"/>
      <c r="L33" s="90"/>
      <c r="M33" s="2"/>
      <c r="N33" s="2"/>
      <c r="O33" s="2"/>
    </row>
    <row r="34" spans="1:15" s="9" customFormat="1" ht="12.75">
      <c r="A34" s="13" t="s">
        <v>329</v>
      </c>
      <c r="B34" s="87">
        <v>23000</v>
      </c>
      <c r="C34" s="86">
        <v>8875.88</v>
      </c>
      <c r="D34" s="86">
        <v>15000</v>
      </c>
      <c r="E34" s="86">
        <v>15000</v>
      </c>
      <c r="F34" s="2"/>
      <c r="G34" s="94"/>
      <c r="H34" s="106"/>
      <c r="I34" s="2"/>
      <c r="J34" s="121"/>
      <c r="K34" s="121"/>
      <c r="L34" s="90"/>
      <c r="M34" s="2"/>
      <c r="N34" s="2"/>
      <c r="O34" s="2"/>
    </row>
    <row r="35" spans="1:15" s="9" customFormat="1" ht="12.75">
      <c r="A35" s="13" t="s">
        <v>330</v>
      </c>
      <c r="B35" s="86">
        <v>500</v>
      </c>
      <c r="C35" s="86">
        <v>0</v>
      </c>
      <c r="D35" s="87">
        <v>2000</v>
      </c>
      <c r="E35" s="87">
        <v>3260</v>
      </c>
      <c r="F35" s="2"/>
      <c r="G35" s="94"/>
      <c r="H35" s="106"/>
      <c r="I35" s="2"/>
      <c r="J35" s="121"/>
      <c r="K35" s="121"/>
      <c r="L35" s="90"/>
      <c r="M35" s="2"/>
      <c r="N35" s="2"/>
      <c r="O35" s="2"/>
    </row>
    <row r="36" spans="1:15" s="9" customFormat="1" ht="12.75" customHeight="1">
      <c r="A36" s="13" t="s">
        <v>331</v>
      </c>
      <c r="B36" s="86">
        <v>8000</v>
      </c>
      <c r="C36" s="86">
        <v>11902</v>
      </c>
      <c r="D36" s="108">
        <v>16000</v>
      </c>
      <c r="E36" s="108">
        <v>8000</v>
      </c>
      <c r="F36" s="7"/>
      <c r="G36" s="100"/>
      <c r="H36" s="2"/>
      <c r="I36" s="96"/>
      <c r="J36" s="96"/>
      <c r="K36" s="119"/>
      <c r="L36" s="90"/>
      <c r="M36" s="90"/>
      <c r="N36" s="2"/>
      <c r="O36" s="2"/>
    </row>
    <row r="37" spans="1:15" s="9" customFormat="1" ht="14.25" customHeight="1">
      <c r="A37" s="13" t="s">
        <v>332</v>
      </c>
      <c r="B37" s="86">
        <v>0</v>
      </c>
      <c r="C37" s="86">
        <v>0</v>
      </c>
      <c r="D37" s="108">
        <v>0</v>
      </c>
      <c r="E37" s="108">
        <v>0</v>
      </c>
      <c r="F37" s="2"/>
      <c r="G37" s="117"/>
      <c r="H37" s="90"/>
      <c r="I37" s="96"/>
      <c r="J37" s="96"/>
      <c r="K37" s="119"/>
      <c r="L37" s="90"/>
      <c r="M37" s="90"/>
      <c r="N37" s="2"/>
      <c r="O37" s="2"/>
    </row>
    <row r="38" spans="1:15" s="9" customFormat="1" ht="14.25" customHeight="1">
      <c r="A38" s="13" t="s">
        <v>333</v>
      </c>
      <c r="B38" s="118">
        <v>400</v>
      </c>
      <c r="C38" s="118">
        <v>739</v>
      </c>
      <c r="D38" s="86">
        <v>500</v>
      </c>
      <c r="E38" s="86">
        <v>500</v>
      </c>
      <c r="F38" s="2"/>
      <c r="G38" s="117"/>
      <c r="H38" s="90"/>
      <c r="I38" s="96"/>
      <c r="J38" s="96"/>
      <c r="K38" s="119"/>
      <c r="L38" s="90"/>
      <c r="M38" s="90"/>
      <c r="N38" s="2"/>
      <c r="O38" s="2"/>
    </row>
    <row r="39" spans="1:15" s="9" customFormat="1" ht="14.25" customHeight="1">
      <c r="A39" s="24" t="s">
        <v>142</v>
      </c>
      <c r="B39" s="118"/>
      <c r="C39" s="118"/>
      <c r="D39" s="86"/>
      <c r="E39" s="86"/>
      <c r="F39" s="2"/>
      <c r="G39" s="117"/>
      <c r="H39" s="90"/>
      <c r="I39" s="96"/>
      <c r="J39" s="96"/>
      <c r="K39" s="119"/>
      <c r="L39" s="90"/>
      <c r="M39" s="90"/>
      <c r="N39" s="2"/>
      <c r="O39" s="2"/>
    </row>
    <row r="40" spans="1:15" s="9" customFormat="1" ht="14.25" customHeight="1">
      <c r="A40" s="13" t="s">
        <v>334</v>
      </c>
      <c r="B40" s="118">
        <v>1800</v>
      </c>
      <c r="C40" s="118">
        <v>0</v>
      </c>
      <c r="D40" s="86">
        <v>0</v>
      </c>
      <c r="E40" s="86">
        <v>0</v>
      </c>
      <c r="F40" s="2"/>
      <c r="G40" s="117"/>
      <c r="H40" s="90"/>
      <c r="I40" s="96"/>
      <c r="J40" s="96"/>
      <c r="K40" s="119"/>
      <c r="L40" s="90"/>
      <c r="M40" s="90"/>
      <c r="N40" s="2"/>
      <c r="O40" s="2"/>
    </row>
    <row r="41" spans="1:15" s="9" customFormat="1" ht="12.75">
      <c r="A41" s="120" t="s">
        <v>147</v>
      </c>
      <c r="B41" s="118">
        <v>9205</v>
      </c>
      <c r="C41" s="118">
        <v>0</v>
      </c>
      <c r="D41" s="86">
        <v>0</v>
      </c>
      <c r="E41" s="86">
        <v>0</v>
      </c>
      <c r="F41" s="2"/>
      <c r="G41" s="90"/>
      <c r="H41" s="90"/>
      <c r="I41" s="96"/>
      <c r="J41" s="96"/>
      <c r="K41" s="119"/>
      <c r="L41" s="90"/>
      <c r="M41" s="90"/>
      <c r="N41" s="2"/>
      <c r="O41" s="2"/>
    </row>
    <row r="42" spans="1:15" s="9" customFormat="1" ht="12.75">
      <c r="A42" s="120" t="s">
        <v>335</v>
      </c>
      <c r="B42" s="86">
        <v>0</v>
      </c>
      <c r="C42" s="86">
        <v>0</v>
      </c>
      <c r="D42" s="108">
        <v>10000</v>
      </c>
      <c r="E42" s="108">
        <v>0</v>
      </c>
      <c r="F42" s="2"/>
      <c r="G42" s="90"/>
      <c r="H42" s="90"/>
      <c r="I42" s="96"/>
      <c r="J42" s="96"/>
      <c r="K42" s="119"/>
      <c r="L42" s="90"/>
      <c r="M42" s="90"/>
      <c r="N42" s="2"/>
      <c r="O42" s="2"/>
    </row>
    <row r="43" spans="1:15" s="9" customFormat="1" ht="12.75">
      <c r="A43" s="120" t="s">
        <v>336</v>
      </c>
      <c r="B43" s="86">
        <v>10000</v>
      </c>
      <c r="C43" s="86">
        <v>2114</v>
      </c>
      <c r="D43" s="108">
        <v>0</v>
      </c>
      <c r="E43" s="108">
        <v>0</v>
      </c>
      <c r="F43" s="2"/>
      <c r="G43" s="90"/>
      <c r="H43" s="90"/>
      <c r="I43" s="96"/>
      <c r="J43" s="96"/>
      <c r="K43" s="119"/>
      <c r="L43" s="90"/>
      <c r="M43" s="90"/>
      <c r="N43" s="2"/>
      <c r="O43" s="2"/>
    </row>
    <row r="44" spans="1:15" s="9" customFormat="1" ht="12.75">
      <c r="A44" s="120" t="s">
        <v>161</v>
      </c>
      <c r="B44" s="86">
        <v>0</v>
      </c>
      <c r="C44" s="154">
        <v>0</v>
      </c>
      <c r="D44" s="108">
        <v>15000</v>
      </c>
      <c r="E44" s="108">
        <v>0</v>
      </c>
      <c r="F44" s="2"/>
      <c r="G44" s="90"/>
      <c r="H44" s="90"/>
      <c r="I44" s="96"/>
      <c r="J44" s="96"/>
      <c r="K44" s="119"/>
      <c r="L44" s="90"/>
      <c r="M44" s="90"/>
      <c r="N44" s="2"/>
      <c r="O44" s="2"/>
    </row>
    <row r="45" spans="1:15" s="9" customFormat="1" ht="12.75">
      <c r="A45" s="120" t="s">
        <v>368</v>
      </c>
      <c r="B45" s="86"/>
      <c r="C45" s="154"/>
      <c r="D45" s="108"/>
      <c r="E45" s="175">
        <v>87480</v>
      </c>
      <c r="F45" s="2"/>
      <c r="G45" s="90"/>
      <c r="H45" s="90"/>
      <c r="I45" s="2"/>
      <c r="J45" s="100"/>
      <c r="K45" s="129"/>
      <c r="L45" s="90"/>
      <c r="M45" s="130"/>
      <c r="N45" s="2"/>
      <c r="O45" s="2"/>
    </row>
    <row r="46" spans="1:15" s="9" customFormat="1" ht="12.75">
      <c r="A46" s="120"/>
      <c r="B46" s="86"/>
      <c r="C46" s="154"/>
      <c r="D46" s="108"/>
      <c r="E46" s="108"/>
      <c r="F46" s="2"/>
      <c r="G46" s="90"/>
      <c r="H46" s="90"/>
      <c r="I46" s="2"/>
      <c r="J46" s="100"/>
      <c r="K46" s="129"/>
      <c r="L46" s="90"/>
      <c r="M46" s="130"/>
      <c r="N46" s="2"/>
      <c r="O46" s="2"/>
    </row>
    <row r="47" spans="1:15" s="9" customFormat="1" ht="12.75">
      <c r="A47" s="24" t="s">
        <v>109</v>
      </c>
      <c r="B47" s="165">
        <f>SUM(B3:B44)</f>
        <v>2196025.42</v>
      </c>
      <c r="C47" s="165">
        <f>SUM(C3:C44)</f>
        <v>2175908.84</v>
      </c>
      <c r="D47" s="165">
        <f>SUM(D3:D44)</f>
        <v>2309272.61</v>
      </c>
      <c r="E47" s="165">
        <f>SUM(E3:E46)</f>
        <v>2421797.25</v>
      </c>
      <c r="F47" s="2"/>
      <c r="G47" s="2"/>
      <c r="H47" s="2"/>
      <c r="I47" s="2"/>
      <c r="J47" s="2"/>
      <c r="K47" s="131"/>
      <c r="L47" s="90"/>
      <c r="M47" s="2"/>
      <c r="N47" s="2"/>
      <c r="O47" s="2"/>
    </row>
    <row r="48" spans="2:15" s="9" customFormat="1" ht="15.75">
      <c r="B48" s="86"/>
      <c r="C48" s="86"/>
      <c r="D48" s="86"/>
      <c r="E48" s="86"/>
      <c r="F48" s="7"/>
      <c r="G48" s="125"/>
      <c r="H48" s="2"/>
      <c r="I48" s="90"/>
      <c r="J48" s="126"/>
      <c r="K48" s="127"/>
      <c r="L48" s="90"/>
      <c r="M48" s="110"/>
      <c r="N48" s="110"/>
      <c r="O48" s="2"/>
    </row>
    <row r="49" spans="1:14" s="9" customFormat="1" ht="12.75">
      <c r="A49" s="13" t="s">
        <v>337</v>
      </c>
      <c r="B49" s="87">
        <v>1447595.26</v>
      </c>
      <c r="C49" s="86">
        <v>1447595</v>
      </c>
      <c r="D49" s="88">
        <f>'FY22'!D297-SUM('FY22 Revenue'!D50:D59)</f>
        <v>1557818.45</v>
      </c>
      <c r="E49" s="88">
        <f>'FY22'!E297-SUM('FY22 Revenue'!E50:E60)</f>
        <v>1576309</v>
      </c>
      <c r="F49" s="7"/>
      <c r="G49" s="90"/>
      <c r="H49" s="90"/>
      <c r="I49" s="90"/>
      <c r="J49" s="92"/>
      <c r="K49" s="92"/>
      <c r="L49" s="128"/>
      <c r="M49" s="128"/>
      <c r="N49" s="2"/>
    </row>
    <row r="50" spans="1:8" s="9" customFormat="1" ht="12.75">
      <c r="A50" s="13" t="s">
        <v>338</v>
      </c>
      <c r="B50" s="86">
        <v>113500</v>
      </c>
      <c r="C50" s="86">
        <v>115983.33</v>
      </c>
      <c r="D50" s="124">
        <v>113500</v>
      </c>
      <c r="E50" s="124">
        <v>113500</v>
      </c>
      <c r="F50" s="13"/>
      <c r="G50" s="117"/>
      <c r="H50" s="90"/>
    </row>
    <row r="51" spans="1:8" s="9" customFormat="1" ht="12.75">
      <c r="A51" s="13" t="s">
        <v>339</v>
      </c>
      <c r="B51" s="86">
        <v>1500</v>
      </c>
      <c r="C51" s="86">
        <v>1345</v>
      </c>
      <c r="D51" s="124">
        <v>1200</v>
      </c>
      <c r="E51" s="124">
        <v>1400</v>
      </c>
      <c r="F51" s="13"/>
      <c r="G51" s="90"/>
      <c r="H51" s="90"/>
    </row>
    <row r="52" spans="1:7" s="9" customFormat="1" ht="12.75">
      <c r="A52" s="13" t="s">
        <v>131</v>
      </c>
      <c r="B52" s="86">
        <v>300</v>
      </c>
      <c r="C52" s="86">
        <v>2165</v>
      </c>
      <c r="D52" s="124">
        <v>800</v>
      </c>
      <c r="E52" s="124">
        <v>1000</v>
      </c>
      <c r="G52" s="1"/>
    </row>
    <row r="53" spans="1:7" s="9" customFormat="1" ht="12.75">
      <c r="A53" s="13" t="s">
        <v>340</v>
      </c>
      <c r="B53" s="86">
        <v>150</v>
      </c>
      <c r="C53" s="86">
        <v>200</v>
      </c>
      <c r="D53" s="124">
        <v>300</v>
      </c>
      <c r="E53" s="124">
        <v>200</v>
      </c>
      <c r="G53" s="1"/>
    </row>
    <row r="54" spans="1:7" s="9" customFormat="1" ht="12.75">
      <c r="A54" s="13" t="s">
        <v>160</v>
      </c>
      <c r="B54" s="118">
        <v>140719</v>
      </c>
      <c r="C54" s="118">
        <v>0</v>
      </c>
      <c r="D54" s="122">
        <v>0</v>
      </c>
      <c r="E54" s="122">
        <v>0</v>
      </c>
      <c r="G54" s="1"/>
    </row>
    <row r="55" spans="1:15" s="9" customFormat="1" ht="12.75">
      <c r="A55" s="13" t="s">
        <v>159</v>
      </c>
      <c r="B55" s="86">
        <v>0</v>
      </c>
      <c r="C55" s="86">
        <v>0</v>
      </c>
      <c r="D55" s="108">
        <v>15000</v>
      </c>
      <c r="E55" s="108"/>
      <c r="F55" s="2"/>
      <c r="G55" s="90"/>
      <c r="H55" s="90"/>
      <c r="I55" s="96"/>
      <c r="J55" s="96"/>
      <c r="K55" s="119"/>
      <c r="L55" s="90"/>
      <c r="M55" s="90"/>
      <c r="N55" s="2"/>
      <c r="O55" s="2"/>
    </row>
    <row r="56" spans="1:15" s="9" customFormat="1" ht="12.75">
      <c r="A56" s="24" t="s">
        <v>143</v>
      </c>
      <c r="B56" s="118"/>
      <c r="C56" s="118"/>
      <c r="D56" s="122"/>
      <c r="E56" s="122"/>
      <c r="F56" s="2"/>
      <c r="G56" s="90"/>
      <c r="H56" s="90"/>
      <c r="I56" s="96"/>
      <c r="J56" s="96"/>
      <c r="K56" s="119"/>
      <c r="L56" s="90"/>
      <c r="M56" s="90"/>
      <c r="N56" s="2"/>
      <c r="O56" s="2"/>
    </row>
    <row r="57" spans="1:7" s="9" customFormat="1" ht="12.75">
      <c r="A57" s="13" t="s">
        <v>163</v>
      </c>
      <c r="B57" s="86">
        <v>46023</v>
      </c>
      <c r="C57" s="86">
        <v>46023</v>
      </c>
      <c r="D57" s="108">
        <v>2723</v>
      </c>
      <c r="E57" s="108">
        <v>0</v>
      </c>
      <c r="G57" s="133"/>
    </row>
    <row r="58" spans="1:7" s="9" customFormat="1" ht="12.75">
      <c r="A58" s="13" t="s">
        <v>162</v>
      </c>
      <c r="B58" s="118">
        <v>25000</v>
      </c>
      <c r="C58" s="118">
        <v>25000</v>
      </c>
      <c r="D58" s="155">
        <v>0</v>
      </c>
      <c r="E58" s="182">
        <v>0</v>
      </c>
      <c r="G58" s="133"/>
    </row>
    <row r="59" spans="1:7" s="9" customFormat="1" ht="20.25">
      <c r="A59" s="13" t="s">
        <v>341</v>
      </c>
      <c r="B59" s="118">
        <v>0</v>
      </c>
      <c r="C59" s="118">
        <v>0</v>
      </c>
      <c r="D59" s="184">
        <v>25000</v>
      </c>
      <c r="E59" s="184">
        <v>0</v>
      </c>
      <c r="G59" s="134"/>
    </row>
    <row r="60" spans="1:7" s="9" customFormat="1" ht="12.75">
      <c r="A60" s="13" t="s">
        <v>372</v>
      </c>
      <c r="B60" s="118">
        <v>0</v>
      </c>
      <c r="C60" s="118">
        <v>0</v>
      </c>
      <c r="D60" s="155">
        <v>0</v>
      </c>
      <c r="E60" s="201">
        <v>55000</v>
      </c>
      <c r="G60" s="133"/>
    </row>
    <row r="61" spans="1:7" s="9" customFormat="1" ht="12.75">
      <c r="A61" s="13"/>
      <c r="B61" s="132"/>
      <c r="C61" s="132"/>
      <c r="D61" s="185"/>
      <c r="E61" s="186"/>
      <c r="G61" s="133"/>
    </row>
    <row r="62" spans="1:7" s="9" customFormat="1" ht="20.25">
      <c r="A62" s="24" t="s">
        <v>107</v>
      </c>
      <c r="B62" s="165">
        <f>SUM(B49:B59)</f>
        <v>1774787.26</v>
      </c>
      <c r="C62" s="165">
        <f>SUM(C49:C59)</f>
        <v>1638311.33</v>
      </c>
      <c r="D62" s="165">
        <f>SUM(D49:D59)</f>
        <v>1716341.45</v>
      </c>
      <c r="E62" s="165">
        <f>SUM(E49:E61)</f>
        <v>1747409</v>
      </c>
      <c r="G62" s="134"/>
    </row>
    <row r="63" spans="1:7" s="9" customFormat="1" ht="12.75">
      <c r="A63" s="24"/>
      <c r="B63" s="86"/>
      <c r="C63" s="86"/>
      <c r="D63" s="86"/>
      <c r="E63" s="86"/>
      <c r="G63" s="1"/>
    </row>
    <row r="64" spans="1:7" s="9" customFormat="1" ht="12.75">
      <c r="A64" s="24" t="s">
        <v>108</v>
      </c>
      <c r="B64" s="166">
        <f>B47+B62</f>
        <v>3970812.6799999997</v>
      </c>
      <c r="C64" s="166">
        <f>C47+C62</f>
        <v>3814220.17</v>
      </c>
      <c r="D64" s="166">
        <f>D47+D62</f>
        <v>4025614.0599999996</v>
      </c>
      <c r="E64" s="166">
        <f>E47+E62</f>
        <v>4169206.25</v>
      </c>
      <c r="G64" s="1"/>
    </row>
    <row r="65" spans="1:9" s="9" customFormat="1" ht="12.75">
      <c r="A65" s="135" t="s">
        <v>112</v>
      </c>
      <c r="B65" s="166">
        <f>SUM(B4:B44)+SUM(B50:B58)</f>
        <v>705823</v>
      </c>
      <c r="C65" s="166">
        <f>SUM(C4:C44)+SUM(C50:C58)</f>
        <v>535000.65</v>
      </c>
      <c r="D65" s="166">
        <f>SUM(D4:D44)+SUM(D50:D58)</f>
        <v>546225.6</v>
      </c>
      <c r="E65" s="166">
        <f>SUM(E4:E44)+SUM(E50:E58)</f>
        <v>429515</v>
      </c>
      <c r="G65" s="112"/>
      <c r="H65" s="101"/>
      <c r="I65" s="101"/>
    </row>
    <row r="66" spans="2:7" s="9" customFormat="1" ht="12.75">
      <c r="B66" s="86"/>
      <c r="C66" s="86"/>
      <c r="D66" s="86"/>
      <c r="E66" s="86"/>
      <c r="G66" s="1"/>
    </row>
    <row r="67" spans="2:7" s="9" customFormat="1" ht="12.75">
      <c r="B67" s="86"/>
      <c r="C67" s="86"/>
      <c r="D67" s="86"/>
      <c r="E67" s="86"/>
      <c r="G67" s="1"/>
    </row>
    <row r="68" spans="1:7" ht="12.75">
      <c r="A68" s="9"/>
      <c r="B68" s="86"/>
      <c r="C68" s="86"/>
      <c r="D68" s="86"/>
      <c r="E68" s="86"/>
      <c r="G68" s="78"/>
    </row>
    <row r="69" spans="1:7" ht="12.75">
      <c r="A69" s="9"/>
      <c r="B69" s="86"/>
      <c r="C69" s="86"/>
      <c r="D69" s="86"/>
      <c r="E69" s="86"/>
      <c r="G69" s="78"/>
    </row>
    <row r="107" ht="12.75">
      <c r="C107" s="82"/>
    </row>
    <row r="129" ht="12.75">
      <c r="C129" s="82"/>
    </row>
    <row r="157" ht="12.75">
      <c r="C157" s="82"/>
    </row>
    <row r="170" ht="12.75">
      <c r="C170" s="82"/>
    </row>
    <row r="187" ht="12.75">
      <c r="F187" s="83"/>
    </row>
    <row r="195" ht="12.75">
      <c r="A195" s="79"/>
    </row>
    <row r="196" ht="12.75">
      <c r="A196" s="79"/>
    </row>
    <row r="197" ht="12.75">
      <c r="A197" s="79"/>
    </row>
    <row r="198" ht="12.75">
      <c r="A198" s="79"/>
    </row>
    <row r="199" spans="1:8" ht="12.75">
      <c r="A199" s="79"/>
      <c r="H199" s="78"/>
    </row>
    <row r="200" ht="12.75">
      <c r="A200" s="79"/>
    </row>
    <row r="201" ht="12.75">
      <c r="A201" s="79"/>
    </row>
    <row r="202" ht="12.75">
      <c r="A202" s="79"/>
    </row>
    <row r="203" ht="12.75">
      <c r="A203" s="79"/>
    </row>
    <row r="204" ht="12.75">
      <c r="A204" s="79"/>
    </row>
    <row r="205" ht="12.75">
      <c r="A205" s="79"/>
    </row>
    <row r="206" ht="12.75">
      <c r="A206" s="79"/>
    </row>
    <row r="207" ht="12.75">
      <c r="A207" s="79"/>
    </row>
    <row r="208" ht="12.75">
      <c r="A208" s="79"/>
    </row>
    <row r="209" ht="12.75">
      <c r="A209" s="79"/>
    </row>
    <row r="210" ht="12.75">
      <c r="A210" s="79"/>
    </row>
    <row r="211" ht="12.75">
      <c r="A211" s="79"/>
    </row>
    <row r="212" ht="12.75">
      <c r="A212" s="79"/>
    </row>
    <row r="213" ht="12.75">
      <c r="A213" s="79"/>
    </row>
    <row r="214" ht="12.75">
      <c r="A214" s="79"/>
    </row>
    <row r="215" ht="12.75">
      <c r="A215" s="79"/>
    </row>
    <row r="216" ht="12.75">
      <c r="A216" s="79"/>
    </row>
    <row r="217" ht="12.75">
      <c r="A217" s="79"/>
    </row>
    <row r="218" ht="12.75">
      <c r="A218" s="79"/>
    </row>
    <row r="219" ht="12.75">
      <c r="A219" s="79"/>
    </row>
    <row r="220" ht="12.75">
      <c r="A220" s="79"/>
    </row>
    <row r="221" ht="12.75">
      <c r="A221" s="79"/>
    </row>
    <row r="222" ht="12.75">
      <c r="A222" s="79"/>
    </row>
    <row r="223" ht="12.75">
      <c r="A223" s="79"/>
    </row>
    <row r="224" ht="12.75">
      <c r="A224" s="79"/>
    </row>
    <row r="225" ht="12.75">
      <c r="A225" s="79"/>
    </row>
    <row r="226" ht="12.75">
      <c r="A226" s="79"/>
    </row>
    <row r="227" ht="12.75">
      <c r="A227" s="79"/>
    </row>
    <row r="228" ht="12.75">
      <c r="A228" s="79"/>
    </row>
    <row r="229" ht="12.75">
      <c r="A229" s="79"/>
    </row>
    <row r="230" ht="12.75">
      <c r="A230" s="79"/>
    </row>
    <row r="231" ht="12.75">
      <c r="A231" s="79"/>
    </row>
    <row r="232" ht="12.75">
      <c r="A232" s="79"/>
    </row>
    <row r="233" ht="12.75">
      <c r="A233" s="79"/>
    </row>
    <row r="234" ht="12.75">
      <c r="A234" s="79"/>
    </row>
    <row r="235" ht="12.75">
      <c r="A235" s="79"/>
    </row>
    <row r="236" ht="12.75">
      <c r="A236" s="79"/>
    </row>
    <row r="237" ht="12.75">
      <c r="A237" s="79"/>
    </row>
    <row r="238" ht="12.75">
      <c r="A238" s="79"/>
    </row>
    <row r="239" ht="12.75">
      <c r="A239" s="79"/>
    </row>
    <row r="240" ht="12.75">
      <c r="A240" s="79"/>
    </row>
    <row r="241" ht="12.75">
      <c r="A241" s="79"/>
    </row>
    <row r="242" ht="12.75">
      <c r="A242" s="79"/>
    </row>
    <row r="243" ht="12.75">
      <c r="A243" s="79"/>
    </row>
    <row r="244" ht="12.75">
      <c r="A244" s="79"/>
    </row>
    <row r="245" ht="12.75">
      <c r="A245" s="79"/>
    </row>
    <row r="246" ht="12.75">
      <c r="A246" s="79"/>
    </row>
    <row r="247" ht="12.75">
      <c r="A247" s="79"/>
    </row>
    <row r="248" ht="12.75">
      <c r="A248" s="79"/>
    </row>
    <row r="249" ht="12.75">
      <c r="A249" s="79"/>
    </row>
    <row r="250" ht="12.75">
      <c r="A250" s="79"/>
    </row>
    <row r="251" ht="12.75">
      <c r="A251" s="79"/>
    </row>
    <row r="252" ht="12.75">
      <c r="A252" s="79"/>
    </row>
    <row r="253" ht="12.75">
      <c r="A253" s="79"/>
    </row>
    <row r="254" ht="12.75">
      <c r="A254" s="79"/>
    </row>
    <row r="255" ht="12.75">
      <c r="A255" s="79"/>
    </row>
    <row r="256" ht="12.75">
      <c r="A256" s="79"/>
    </row>
    <row r="257" ht="12.75">
      <c r="A257" s="79"/>
    </row>
    <row r="258" ht="12.75">
      <c r="A258" s="79"/>
    </row>
    <row r="259" ht="12.75">
      <c r="A259" s="79"/>
    </row>
    <row r="260" ht="12.75">
      <c r="A260" s="79"/>
    </row>
    <row r="261" ht="12.75">
      <c r="A261" s="79"/>
    </row>
    <row r="262" ht="12.75">
      <c r="A262" s="79"/>
    </row>
    <row r="263" ht="12.75">
      <c r="A263" s="79"/>
    </row>
    <row r="264" ht="12.75">
      <c r="A264" s="79"/>
    </row>
    <row r="265" ht="12.75">
      <c r="A265" s="79"/>
    </row>
    <row r="266" ht="12.75">
      <c r="A266" s="79"/>
    </row>
    <row r="267" ht="12.75">
      <c r="A267" s="79"/>
    </row>
    <row r="268" ht="12.75">
      <c r="A268" s="79"/>
    </row>
    <row r="284" ht="12.75">
      <c r="H284" s="78"/>
    </row>
    <row r="286" ht="12.75">
      <c r="H286" s="78"/>
    </row>
  </sheetData>
  <sheetProtection/>
  <mergeCells count="3">
    <mergeCell ref="G3:M3"/>
    <mergeCell ref="G21:M21"/>
    <mergeCell ref="G22:K22"/>
  </mergeCells>
  <printOptions/>
  <pageMargins left="0.75" right="0.75" top="1.5" bottom="1.25" header="0.5" footer="0.5"/>
  <pageSetup fitToHeight="0" fitToWidth="1" horizontalDpi="600" verticalDpi="600" orientation="portrait" scale="36" r:id="rId3"/>
  <headerFooter alignWithMargins="0">
    <oddHeader>&amp;CTown of Richmond
FY21 Budget Revenue Worksheet
Draft
12/14/2020</oddHeader>
  </headerFooter>
  <ignoredErrors>
    <ignoredError sqref="C65 E65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Richmond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Velma Plouffe</dc:creator>
  <cp:keywords/>
  <dc:description/>
  <cp:lastModifiedBy>Josh Arneson</cp:lastModifiedBy>
  <cp:lastPrinted>2020-12-11T21:26:47Z</cp:lastPrinted>
  <dcterms:created xsi:type="dcterms:W3CDTF">2007-10-03T17:26:38Z</dcterms:created>
  <dcterms:modified xsi:type="dcterms:W3CDTF">2020-12-11T21:27:04Z</dcterms:modified>
  <cp:category/>
  <cp:version/>
  <cp:contentType/>
  <cp:contentStatus/>
</cp:coreProperties>
</file>